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4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<sst xmlns="http://schemas.openxmlformats.org/spreadsheetml/2006/main" count="356" uniqueCount="119">
  <si>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</si>
  <si>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</si>
  <si>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</si>
  <si>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</si>
  <si>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</si>
  <si>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</si>
  <si>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</si>
  <si>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</si>
  <si>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</si>
  <si>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</si>
  <si>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</si>
  <si>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</si>
  <si>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</si>
  <si>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</si>
  <si>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</si>
  <si>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</si>
  <si>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</si>
  <si>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</si>
  <si>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</si>
  <si>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</si>
  <si>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</si>
  <si>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</si>
  <si>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</si>
  <si>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</si>
  <si>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</si>
  <si>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</si>
  <si>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</si>
  <si>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</si>
  <si>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</si>
  <si>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</si>
  <si>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</si>
  <si>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</si>
  <si>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</si>
  <si>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</si>
  <si>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</si>
  <si>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</si>
  <si>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</si>
  <si>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</si>
  <si>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</si>
  <si>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</si>
  <si>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</si>
  <si>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</si>
  <si>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</si>
  <si>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</si>
  <si>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</si>
  <si>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</si>
  <si>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</si>
  <si>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</si>
  <si>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</si>
  <si>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</si>
  <si>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</si>
  <si>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</si>
  <si>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</si>
  <si>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</si>
  <si>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</si>
  <si>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</si>
  <si>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</si>
  <si>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</si>
  <si>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</si>
  <si>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</si>
  <si>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</si>
  <si>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</si>
  <si>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</si>
  <si>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</si>
  <si>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</si>
  <si>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</si>
  <si>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</si>
  <si>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</si>
  <si>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</si>
  <si>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</si>
  <si>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</si>
  <si>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</si>
  <si>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</si>
  <si>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</si>
  <si>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</si>
  <si>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</si>
  <si>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</si>
  <si>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</si>
  <si>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</si>
  <si>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</si>
  <si>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</si>
  <si>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</si>
  <si>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</si>
  <si>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</si>
  <si>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</si>
  <si>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</si>
  <si>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</si>
  <si>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</si>
  <si>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</si>
  <si>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</si>
  <si>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</si>
  <si>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</si>
  <si>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</si>
  <si>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</si>
  <si>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</si>
  <si>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</si>
  <si>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</si>
  <si>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</si>
  <si>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</si>
  <si>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</si>
  <si>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</si>
  <si>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</si>
  <si>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</si>
  <si>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</si>
  <si>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станом на 01.08.2017</t>
  </si>
  <si>
    <r>
      <t xml:space="preserve">станом на 01.08.2017р.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</si>
  <si>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2017 року</t>
  </si>
  <si>
    <t xml:space="preserve">Динаміка надходжень до бюджету розвитку за серпень 2017 р. </t>
  </si>
  <si>
    <t>станом на 01.09.2017</t>
  </si>
  <si>
    <t>Фактичні надходження (серпень)</t>
  </si>
  <si>
    <r>
      <t xml:space="preserve">станом на 01.09.2017р.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</si>
  <si>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2017 року</t>
  </si>
  <si>
    <t>Фактичні надходження (вересень)</t>
  </si>
  <si>
    <t xml:space="preserve">Динаміка надходжень до бюджету розвитку за вересень 2017 р. </t>
  </si>
  <si>
    <t>план на січень-вересень 2017р.</t>
  </si>
  <si>
    <t>станом на 25.09.2017</t>
  </si>
  <si>
    <r>
      <t xml:space="preserve">станом на 25.09.2017р.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</si>
  <si>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25.09.2017р.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</si>
  <si>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25.09.2017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</si>
</sst>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4"/>
      <color indexed="8"/>
      <name val="Times New Roman"/>
      <family val="0"/>
    </font>
    <font>
      <sz val="2.9"/>
      <color indexed="8"/>
      <name val="Times New Roman"/>
      <family val="0"/>
    </font>
    <font>
      <sz val="6.75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1" fontId="2" fillId="0" borderId="45" xfId="0" applyNumberFormat="1" applyFont="1" applyFill="1" applyBorder="1" applyAlignment="1">
      <alignment horizontal="center"/>
    </xf>
    <xf numFmtId="185" fontId="2" fillId="0" borderId="31" xfId="0" applyNumberFormat="1" applyFont="1" applyBorder="1" applyAlignment="1">
      <alignment/>
    </xf>
    <xf numFmtId="185" fontId="2" fillId="0" borderId="46" xfId="0" applyNumberFormat="1" applyFont="1" applyBorder="1" applyAlignment="1">
      <alignment/>
    </xf>
    <xf numFmtId="185" fontId="34" fillId="0" borderId="31" xfId="0" applyNumberFormat="1" applyFont="1" applyBorder="1" applyAlignment="1">
      <alignment/>
    </xf>
    <xf numFmtId="180" fontId="2" fillId="0" borderId="31" xfId="0" applyNumberFormat="1" applyFont="1" applyBorder="1" applyAlignment="1">
      <alignment/>
    </xf>
    <xf numFmtId="187" fontId="72" fillId="0" borderId="11" xfId="53" applyNumberFormat="1" applyBorder="1">
      <alignment/>
      <protection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51" xfId="0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60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6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95796"/>
        <c:crosses val="autoZero"/>
        <c:auto val="0"/>
        <c:lblOffset val="100"/>
        <c:tickLblSkip val="1"/>
        <c:noMultiLvlLbl val="0"/>
      </c:catAx>
      <c:valAx>
        <c:axId val="3919579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0943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25.09.2017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вересень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62386565"/>
        <c:axId val="24608174"/>
      </c:bar3D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608174"/>
        <c:crosses val="autoZero"/>
        <c:auto val="1"/>
        <c:lblOffset val="100"/>
        <c:tickLblSkip val="1"/>
        <c:noMultiLvlLbl val="0"/>
      </c:catAx>
      <c:valAx>
        <c:axId val="24608174"/>
        <c:scaling>
          <c:orientation val="minMax"/>
          <c:max val="4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86565"/>
        <c:crossesAt val="1"/>
        <c:crossBetween val="between"/>
        <c:dispUnits/>
        <c:majorUnit val="40000"/>
        <c:minorUnit val="9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0.26125"/>
          <c:y val="-0.0052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"/>
          <c:w val="0.86325"/>
          <c:h val="0.871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вересень2017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0146975"/>
        <c:axId val="47105048"/>
      </c:bar3D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105048"/>
        <c:crosses val="autoZero"/>
        <c:auto val="1"/>
        <c:lblOffset val="100"/>
        <c:tickLblSkip val="1"/>
        <c:noMultiLvlLbl val="0"/>
      </c:catAx>
      <c:valAx>
        <c:axId val="47105048"/>
        <c:scaling>
          <c:orientation val="minMax"/>
          <c:max val="4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46975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75"/>
          <c:y val="0.32725"/>
          <c:w val="0.14"/>
          <c:h val="0.31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7217845"/>
        <c:axId val="20742878"/>
      </c:lineChart>
      <c:catAx>
        <c:axId val="172178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42878"/>
        <c:crosses val="autoZero"/>
        <c:auto val="0"/>
        <c:lblOffset val="100"/>
        <c:tickLblSkip val="1"/>
        <c:noMultiLvlLbl val="0"/>
      </c:catAx>
      <c:valAx>
        <c:axId val="2074287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21784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2468175"/>
        <c:axId val="2451528"/>
      </c:lineChart>
      <c:catAx>
        <c:axId val="524681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1528"/>
        <c:crosses val="autoZero"/>
        <c:auto val="0"/>
        <c:lblOffset val="100"/>
        <c:tickLblSkip val="1"/>
        <c:noMultiLvlLbl val="0"/>
      </c:catAx>
      <c:valAx>
        <c:axId val="245152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46817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56050"/>
        <c:crosses val="autoZero"/>
        <c:auto val="0"/>
        <c:lblOffset val="100"/>
        <c:tickLblSkip val="1"/>
        <c:noMultiLvlLbl val="0"/>
      </c:catAx>
      <c:valAx>
        <c:axId val="643560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06375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42333539"/>
        <c:axId val="45457532"/>
      </c:lineChart>
      <c:catAx>
        <c:axId val="423335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457532"/>
        <c:crosses val="autoZero"/>
        <c:auto val="0"/>
        <c:lblOffset val="100"/>
        <c:tickLblSkip val="1"/>
        <c:noMultiLvlLbl val="0"/>
      </c:catAx>
      <c:valAx>
        <c:axId val="454575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3353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6464605"/>
        <c:axId val="58181446"/>
      </c:lineChart>
      <c:catAx>
        <c:axId val="64646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81446"/>
        <c:crosses val="autoZero"/>
        <c:auto val="0"/>
        <c:lblOffset val="100"/>
        <c:tickLblSkip val="1"/>
        <c:noMultiLvlLbl val="0"/>
      </c:catAx>
      <c:valAx>
        <c:axId val="5818144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64605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54"/>
          <c:w val="0.974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76656"/>
        <c:crosses val="autoZero"/>
        <c:auto val="0"/>
        <c:lblOffset val="100"/>
        <c:tickLblSkip val="1"/>
        <c:noMultiLvlLbl val="0"/>
      </c:catAx>
      <c:valAx>
        <c:axId val="1507665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87096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49594"/>
        <c:crosses val="autoZero"/>
        <c:auto val="0"/>
        <c:lblOffset val="100"/>
        <c:tickLblSkip val="1"/>
        <c:noMultiLvlLbl val="0"/>
      </c:catAx>
      <c:valAx>
        <c:axId val="1324959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7217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4164"/>
        <c:crosses val="autoZero"/>
        <c:auto val="0"/>
        <c:lblOffset val="100"/>
        <c:tickLblSkip val="1"/>
        <c:noMultiLvlLbl val="0"/>
      </c:catAx>
      <c:valAx>
        <c:axId val="6658416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374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9.2017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992 191,2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954 770,5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січень-вересень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- 36 536,1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вересень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105 792,4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- 37 420,7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476250</xdr:colOff>
      <xdr:row>29</xdr:row>
      <xdr:rowOff>47625</xdr:rowOff>
    </xdr:from>
    <xdr:to>
      <xdr:col>14</xdr:col>
      <xdr:colOff>228600</xdr:colOff>
      <xdr:row>46</xdr:row>
      <xdr:rowOff>133350</xdr:rowOff>
    </xdr:to>
    <xdr:graphicFrame>
      <xdr:nvGraphicFramePr>
        <xdr:cNvPr id="13" name="Диаграмма 1"/>
        <xdr:cNvGraphicFramePr/>
      </xdr:nvGraphicFramePr>
      <xdr:xfrm>
        <a:off x="476250" y="5657850"/>
        <a:ext cx="969645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305425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15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07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31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1</v>
          </cell>
        </row>
      </sheetData>
      <sheetData sheetId="2">
        <row r="97">
          <cell r="D97">
            <v>225.52589</v>
          </cell>
        </row>
      </sheetData>
      <sheetData sheetId="3">
        <row r="97">
          <cell r="D97">
            <v>1135.71022</v>
          </cell>
        </row>
      </sheetData>
      <sheetData sheetId="4">
        <row r="97">
          <cell r="D97">
            <v>102.57358</v>
          </cell>
        </row>
      </sheetData>
      <sheetData sheetId="5">
        <row r="97">
          <cell r="D97">
            <v>1399.2856000000002</v>
          </cell>
        </row>
      </sheetData>
      <sheetData sheetId="6">
        <row r="94">
          <cell r="D94">
            <v>7713.34596</v>
          </cell>
        </row>
      </sheetData>
      <sheetData sheetId="7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7">
          <cell r="D97">
            <v>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0">
        <row r="9">
          <cell r="E9">
            <v>547140</v>
          </cell>
          <cell r="F9">
            <v>533147.62</v>
          </cell>
        </row>
        <row r="29">
          <cell r="E29">
            <v>136433</v>
          </cell>
          <cell r="F29">
            <v>127945.06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75</v>
      </c>
      <c r="Q1" s="128"/>
      <c r="R1" s="128"/>
      <c r="S1" s="128"/>
      <c r="T1" s="128"/>
      <c r="U1" s="129"/>
    </row>
    <row r="2" spans="1:21" ht="15" thickBot="1">
      <c r="A2" s="130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66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6" t="s">
        <v>47</v>
      </c>
      <c r="T3" s="13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8">
        <v>0</v>
      </c>
      <c r="T4" s="13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40">
        <v>0</v>
      </c>
      <c r="T5" s="14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42">
        <v>0</v>
      </c>
      <c r="T7" s="14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40">
        <v>0</v>
      </c>
      <c r="T14" s="14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40">
        <v>1</v>
      </c>
      <c r="T15" s="14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40">
        <v>0</v>
      </c>
      <c r="T17" s="14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40">
        <v>0</v>
      </c>
      <c r="T18" s="14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40">
        <v>0</v>
      </c>
      <c r="T19" s="14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40">
        <v>0</v>
      </c>
      <c r="T21" s="14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6">
        <f>SUM(S4:S22)</f>
        <v>1</v>
      </c>
      <c r="T23" s="147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44" t="s">
        <v>33</v>
      </c>
      <c r="Q26" s="144"/>
      <c r="R26" s="144"/>
      <c r="S26" s="144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8" t="s">
        <v>29</v>
      </c>
      <c r="Q27" s="148"/>
      <c r="R27" s="148"/>
      <c r="S27" s="14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9">
        <v>42767</v>
      </c>
      <c r="Q28" s="152">
        <f>'[2]січень 17'!$D$94</f>
        <v>9505.30341</v>
      </c>
      <c r="R28" s="152"/>
      <c r="S28" s="152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50"/>
      <c r="Q29" s="152"/>
      <c r="R29" s="152"/>
      <c r="S29" s="152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53" t="s">
        <v>45</v>
      </c>
      <c r="R31" s="154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5" t="s">
        <v>40</v>
      </c>
      <c r="R32" s="155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44" t="s">
        <v>30</v>
      </c>
      <c r="Q36" s="144"/>
      <c r="R36" s="144"/>
      <c r="S36" s="144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5" t="s">
        <v>31</v>
      </c>
      <c r="Q37" s="145"/>
      <c r="R37" s="145"/>
      <c r="S37" s="145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9">
        <v>42767</v>
      </c>
      <c r="Q38" s="151">
        <f>104633628.96/1000</f>
        <v>104633.62895999999</v>
      </c>
      <c r="R38" s="151"/>
      <c r="S38" s="151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50"/>
      <c r="Q39" s="151"/>
      <c r="R39" s="151"/>
      <c r="S39" s="151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50" sqref="B50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0" width="9.125" style="1" customWidth="1"/>
    <col min="11" max="16384" width="9.125" style="1" customWidth="1"/>
  </cols>
  <sheetData>
    <row r="26" spans="1:14" ht="15" thickBot="1">
      <c r="A26" s="20"/>
      <c r="B26" s="168" t="s">
        <v>117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1" t="s">
        <v>32</v>
      </c>
      <c r="B27" s="170" t="s">
        <v>43</v>
      </c>
      <c r="C27" s="170"/>
      <c r="D27" s="163" t="s">
        <v>49</v>
      </c>
      <c r="E27" s="164"/>
      <c r="F27" s="165" t="s">
        <v>44</v>
      </c>
      <c r="G27" s="166"/>
      <c r="H27" s="167" t="s">
        <v>52</v>
      </c>
      <c r="I27" s="163"/>
      <c r="J27" s="178"/>
      <c r="K27" s="179"/>
      <c r="L27" s="175" t="s">
        <v>36</v>
      </c>
      <c r="M27" s="176"/>
      <c r="N27" s="177"/>
      <c r="O27" s="171" t="s">
        <v>118</v>
      </c>
      <c r="P27" s="172"/>
    </row>
    <row r="28" spans="1:16" ht="30.75" customHeight="1">
      <c r="A28" s="162"/>
      <c r="B28" s="48" t="s">
        <v>114</v>
      </c>
      <c r="C28" s="22" t="s">
        <v>23</v>
      </c>
      <c r="D28" s="48" t="str">
        <f>B28</f>
        <v>план на січень-вересень 2017р.</v>
      </c>
      <c r="E28" s="22" t="str">
        <f>C28</f>
        <v>факт</v>
      </c>
      <c r="F28" s="47" t="str">
        <f>B28</f>
        <v>план на січень-вересень 2017р.</v>
      </c>
      <c r="G28" s="62" t="str">
        <f>C28</f>
        <v>факт</v>
      </c>
      <c r="H28" s="48" t="str">
        <f>B28</f>
        <v>план на січень-вересень 2017р.</v>
      </c>
      <c r="I28" s="22" t="str">
        <f>C28</f>
        <v>факт</v>
      </c>
      <c r="J28" s="47"/>
      <c r="K28" s="62"/>
      <c r="L28" s="45" t="str">
        <f>D28</f>
        <v>план на січень-вересень 2017р.</v>
      </c>
      <c r="M28" s="22" t="str">
        <f>C28</f>
        <v>факт</v>
      </c>
      <c r="N28" s="46" t="s">
        <v>24</v>
      </c>
      <c r="O28" s="166"/>
      <c r="P28" s="163"/>
    </row>
    <row r="29" spans="1:16" ht="23.25" customHeight="1" thickBot="1">
      <c r="A29" s="44">
        <f>вересень!S40</f>
        <v>36843.71952999995</v>
      </c>
      <c r="B29" s="49">
        <v>26430</v>
      </c>
      <c r="C29" s="49">
        <v>6214.66</v>
      </c>
      <c r="D29" s="49">
        <v>39500</v>
      </c>
      <c r="E29" s="49">
        <v>3.81</v>
      </c>
      <c r="F29" s="49">
        <v>27750</v>
      </c>
      <c r="G29" s="49">
        <v>10179.37</v>
      </c>
      <c r="H29" s="49">
        <v>9</v>
      </c>
      <c r="I29" s="49">
        <v>10</v>
      </c>
      <c r="J29" s="49"/>
      <c r="K29" s="49"/>
      <c r="L29" s="63">
        <f>H29+F29+D29+J29+B29</f>
        <v>93689</v>
      </c>
      <c r="M29" s="50">
        <f>C29+E29+G29+I29</f>
        <v>16407.84</v>
      </c>
      <c r="N29" s="51">
        <f>M29-L29</f>
        <v>-77281.16</v>
      </c>
      <c r="O29" s="173">
        <f>вересень!S30</f>
        <v>949.8231999999999</v>
      </c>
      <c r="P29" s="174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70"/>
      <c r="P30" s="170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'[5]вересень'!$E$9</f>
        <v>547140</v>
      </c>
      <c r="C48" s="32">
        <f>'[5]вересень'!$F$9</f>
        <v>533147.62</v>
      </c>
      <c r="F48" s="1" t="s">
        <v>22</v>
      </c>
      <c r="G48" s="6"/>
      <c r="H48" s="18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'[5]вересень'!$E$29</f>
        <v>136433</v>
      </c>
      <c r="C49" s="32">
        <f>'[5]вересень'!$F$29</f>
        <v>127945.06</v>
      </c>
      <c r="G49" s="6"/>
      <c r="H49" s="18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149912.7</v>
      </c>
      <c r="C50" s="32">
        <v>157545.81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17259.1</v>
      </c>
      <c r="C51" s="32">
        <v>17538.91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94800</v>
      </c>
      <c r="C52" s="32">
        <v>65537.09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5460</v>
      </c>
      <c r="C53" s="32">
        <v>4873.33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22100</v>
      </c>
      <c r="C54" s="32">
        <v>20495.01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19086.400000000052</v>
      </c>
      <c r="C55" s="12">
        <v>27687.629999999855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992191.2000000001</v>
      </c>
      <c r="C56" s="9">
        <v>954770.4599999998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26430</v>
      </c>
      <c r="C58" s="9">
        <f>C29</f>
        <v>6214.66</v>
      </c>
    </row>
    <row r="59" spans="1:3" ht="25.5">
      <c r="A59" s="83" t="s">
        <v>54</v>
      </c>
      <c r="B59" s="9">
        <f>D29</f>
        <v>39500</v>
      </c>
      <c r="C59" s="9">
        <f>E29</f>
        <v>3.81</v>
      </c>
    </row>
    <row r="60" spans="1:3" ht="12.75">
      <c r="A60" s="83" t="s">
        <v>55</v>
      </c>
      <c r="B60" s="9">
        <f>F29</f>
        <v>27750</v>
      </c>
      <c r="C60" s="9">
        <f>G29</f>
        <v>10179.37</v>
      </c>
    </row>
    <row r="61" spans="1:3" ht="25.5">
      <c r="A61" s="83" t="s">
        <v>56</v>
      </c>
      <c r="B61" s="9">
        <f>H29</f>
        <v>9</v>
      </c>
      <c r="C61" s="9">
        <f>I29</f>
        <v>10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4" t="s">
        <v>70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O1" s="1"/>
      <c r="P1" s="127" t="s">
        <v>74</v>
      </c>
      <c r="Q1" s="128"/>
      <c r="R1" s="128"/>
      <c r="S1" s="128"/>
      <c r="T1" s="128"/>
      <c r="U1" s="129"/>
    </row>
    <row r="2" spans="1:21" ht="15" thickBot="1">
      <c r="A2" s="130" t="s">
        <v>72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  <c r="O2" s="1"/>
      <c r="P2" s="133" t="s">
        <v>73</v>
      </c>
      <c r="Q2" s="134"/>
      <c r="R2" s="134"/>
      <c r="S2" s="134"/>
      <c r="T2" s="134"/>
      <c r="U2" s="13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6" t="s">
        <v>47</v>
      </c>
      <c r="T3" s="157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8">
        <v>0</v>
      </c>
      <c r="T4" s="13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40">
        <v>0</v>
      </c>
      <c r="T5" s="14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42">
        <v>0</v>
      </c>
      <c r="T6" s="14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42">
        <v>1</v>
      </c>
      <c r="T7" s="14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40">
        <v>0</v>
      </c>
      <c r="T8" s="14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40">
        <v>0</v>
      </c>
      <c r="T9" s="14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40">
        <v>0</v>
      </c>
      <c r="T10" s="14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40">
        <v>0</v>
      </c>
      <c r="T11" s="14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40">
        <v>0</v>
      </c>
      <c r="T12" s="14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40">
        <v>0</v>
      </c>
      <c r="T13" s="14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40">
        <v>0</v>
      </c>
      <c r="T14" s="14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40">
        <v>0</v>
      </c>
      <c r="T15" s="14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40">
        <v>0</v>
      </c>
      <c r="T16" s="14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40">
        <v>0</v>
      </c>
      <c r="T17" s="14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40">
        <v>0</v>
      </c>
      <c r="T18" s="14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40">
        <v>0</v>
      </c>
      <c r="T19" s="14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40">
        <v>0</v>
      </c>
      <c r="T20" s="14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40">
        <v>0</v>
      </c>
      <c r="T21" s="14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40">
        <v>0</v>
      </c>
      <c r="T22" s="14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8">
        <v>0</v>
      </c>
      <c r="T23" s="159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6">
        <f>SUM(S4:S23)</f>
        <v>1</v>
      </c>
      <c r="T24" s="147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4" t="s">
        <v>33</v>
      </c>
      <c r="Q27" s="144"/>
      <c r="R27" s="144"/>
      <c r="S27" s="144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8" t="s">
        <v>29</v>
      </c>
      <c r="Q28" s="148"/>
      <c r="R28" s="148"/>
      <c r="S28" s="148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9">
        <v>42795</v>
      </c>
      <c r="Q29" s="152">
        <f>'[2]лютий'!$D$94</f>
        <v>7713.34596</v>
      </c>
      <c r="R29" s="152"/>
      <c r="S29" s="152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50"/>
      <c r="Q30" s="152"/>
      <c r="R30" s="152"/>
      <c r="S30" s="152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53" t="s">
        <v>45</v>
      </c>
      <c r="R32" s="154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55" t="s">
        <v>40</v>
      </c>
      <c r="R33" s="155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44" t="s">
        <v>30</v>
      </c>
      <c r="Q37" s="144"/>
      <c r="R37" s="144"/>
      <c r="S37" s="144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5" t="s">
        <v>31</v>
      </c>
      <c r="Q38" s="145"/>
      <c r="R38" s="145"/>
      <c r="S38" s="145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9">
        <v>42795</v>
      </c>
      <c r="Q39" s="151">
        <v>115182.07822999997</v>
      </c>
      <c r="R39" s="151"/>
      <c r="S39" s="151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50"/>
      <c r="Q40" s="151"/>
      <c r="R40" s="151"/>
      <c r="S40" s="151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78</v>
      </c>
      <c r="S1" s="128"/>
      <c r="T1" s="128"/>
      <c r="U1" s="128"/>
      <c r="V1" s="128"/>
      <c r="W1" s="129"/>
    </row>
    <row r="2" spans="1:23" ht="15" thickBot="1">
      <c r="A2" s="130" t="s">
        <v>83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84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6" t="s">
        <v>47</v>
      </c>
      <c r="V3" s="157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8">
        <v>0</v>
      </c>
      <c r="V4" s="13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40">
        <v>0</v>
      </c>
      <c r="V8" s="14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40">
        <v>0</v>
      </c>
      <c r="V9" s="14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40">
        <v>0</v>
      </c>
      <c r="V11" s="14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40">
        <v>0</v>
      </c>
      <c r="V17" s="14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40">
        <v>0</v>
      </c>
      <c r="V20" s="14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40">
        <v>0</v>
      </c>
      <c r="V21" s="14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40">
        <v>0</v>
      </c>
      <c r="V22" s="14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40">
        <v>0</v>
      </c>
      <c r="V24" s="14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8">
        <v>0</v>
      </c>
      <c r="V25" s="159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6">
        <f>SUM(U4:U25)</f>
        <v>1</v>
      </c>
      <c r="V26" s="147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42826</v>
      </c>
      <c r="S31" s="152">
        <f>'[2]березень'!$D$97</f>
        <v>1399.2856000000002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42826</v>
      </c>
      <c r="S41" s="151">
        <v>114548.88999999997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87</v>
      </c>
      <c r="S1" s="128"/>
      <c r="T1" s="128"/>
      <c r="U1" s="128"/>
      <c r="V1" s="128"/>
      <c r="W1" s="129"/>
    </row>
    <row r="2" spans="1:23" ht="15" thickBot="1">
      <c r="A2" s="130" t="s">
        <v>88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89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8">
        <v>0</v>
      </c>
      <c r="V4" s="13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40">
        <v>1</v>
      </c>
      <c r="V5" s="14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42">
        <v>0</v>
      </c>
      <c r="V6" s="14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42">
        <v>0</v>
      </c>
      <c r="V7" s="14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40">
        <v>0</v>
      </c>
      <c r="V10" s="14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40">
        <v>0</v>
      </c>
      <c r="V11" s="14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40">
        <v>0</v>
      </c>
      <c r="V12" s="14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40">
        <v>0</v>
      </c>
      <c r="V20" s="14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40">
        <v>1</v>
      </c>
      <c r="V22" s="14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6">
        <f>SUM(U4:U22)</f>
        <v>2</v>
      </c>
      <c r="V23" s="147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33</v>
      </c>
      <c r="S26" s="144"/>
      <c r="T26" s="144"/>
      <c r="U26" s="144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8" t="s">
        <v>29</v>
      </c>
      <c r="S27" s="148"/>
      <c r="T27" s="148"/>
      <c r="U27" s="14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9">
        <v>42856</v>
      </c>
      <c r="S28" s="152">
        <f>'[2]квітень'!$D$97</f>
        <v>102.57358</v>
      </c>
      <c r="T28" s="152"/>
      <c r="U28" s="152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0"/>
      <c r="S29" s="152"/>
      <c r="T29" s="152"/>
      <c r="U29" s="152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53" t="s">
        <v>45</v>
      </c>
      <c r="T31" s="154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5" t="s">
        <v>40</v>
      </c>
      <c r="T32" s="155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4" t="s">
        <v>30</v>
      </c>
      <c r="S36" s="144"/>
      <c r="T36" s="144"/>
      <c r="U36" s="144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5" t="s">
        <v>31</v>
      </c>
      <c r="S37" s="145"/>
      <c r="T37" s="145"/>
      <c r="U37" s="145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>
        <v>42856</v>
      </c>
      <c r="S38" s="151">
        <v>94413.13370999995</v>
      </c>
      <c r="T38" s="151"/>
      <c r="U38" s="151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0"/>
      <c r="S39" s="151"/>
      <c r="T39" s="151"/>
      <c r="U39" s="151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E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92</v>
      </c>
      <c r="S1" s="128"/>
      <c r="T1" s="128"/>
      <c r="U1" s="128"/>
      <c r="V1" s="128"/>
      <c r="W1" s="129"/>
    </row>
    <row r="2" spans="1:23" ht="15" thickBot="1">
      <c r="A2" s="130" t="s">
        <v>94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95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38">
        <v>0</v>
      </c>
      <c r="V4" s="13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42">
        <v>1</v>
      </c>
      <c r="V7" s="14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40">
        <v>0</v>
      </c>
      <c r="V9" s="14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40">
        <v>0</v>
      </c>
      <c r="V10" s="14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40">
        <v>0</v>
      </c>
      <c r="V12" s="14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40">
        <v>0</v>
      </c>
      <c r="V14" s="14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40">
        <v>0</v>
      </c>
      <c r="V17" s="14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40">
        <v>0</v>
      </c>
      <c r="V20" s="14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40">
        <v>0</v>
      </c>
      <c r="V23" s="14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46">
        <f>SUM(U4:U23)</f>
        <v>1</v>
      </c>
      <c r="V24" s="147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42887</v>
      </c>
      <c r="S29" s="152">
        <f>'[2]травень'!$D$97</f>
        <v>1135.71022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42887</v>
      </c>
      <c r="S39" s="151">
        <v>59637.061719999954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U22:V22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G2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9" sqref="S29:U3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98</v>
      </c>
      <c r="S1" s="128"/>
      <c r="T1" s="128"/>
      <c r="U1" s="128"/>
      <c r="V1" s="128"/>
      <c r="W1" s="129"/>
    </row>
    <row r="2" spans="1:23" ht="15" thickBot="1">
      <c r="A2" s="130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100</v>
      </c>
      <c r="S2" s="134"/>
      <c r="T2" s="134"/>
      <c r="U2" s="134"/>
      <c r="V2" s="134"/>
      <c r="W2" s="13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38">
        <v>0</v>
      </c>
      <c r="V4" s="13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40">
        <v>0</v>
      </c>
      <c r="V5" s="14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42">
        <v>1</v>
      </c>
      <c r="V6" s="14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42">
        <v>0</v>
      </c>
      <c r="V7" s="14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40">
        <v>0</v>
      </c>
      <c r="V8" s="14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40">
        <v>0</v>
      </c>
      <c r="V9" s="14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40">
        <v>0</v>
      </c>
      <c r="V11" s="14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40">
        <v>0</v>
      </c>
      <c r="V12" s="14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40">
        <v>0</v>
      </c>
      <c r="V13" s="14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40">
        <v>0</v>
      </c>
      <c r="V14" s="14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40">
        <v>0</v>
      </c>
      <c r="V15" s="14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40">
        <v>0</v>
      </c>
      <c r="V17" s="14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40">
        <v>0</v>
      </c>
      <c r="V20" s="14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40">
        <v>0</v>
      </c>
      <c r="V22" s="14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40">
        <v>0</v>
      </c>
      <c r="V23" s="14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46">
        <f>SUM(U4:U23)</f>
        <v>1</v>
      </c>
      <c r="V24" s="147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4" t="s">
        <v>33</v>
      </c>
      <c r="S27" s="144"/>
      <c r="T27" s="144"/>
      <c r="U27" s="144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8" t="s">
        <v>29</v>
      </c>
      <c r="S28" s="148"/>
      <c r="T28" s="148"/>
      <c r="U28" s="148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9">
        <v>42917</v>
      </c>
      <c r="S29" s="152">
        <f>'[2]червень'!$D$97</f>
        <v>225.52589</v>
      </c>
      <c r="T29" s="152"/>
      <c r="U29" s="152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50"/>
      <c r="S30" s="152"/>
      <c r="T30" s="152"/>
      <c r="U30" s="152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53" t="s">
        <v>45</v>
      </c>
      <c r="T32" s="154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5" t="s">
        <v>40</v>
      </c>
      <c r="T33" s="155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4" t="s">
        <v>30</v>
      </c>
      <c r="S37" s="144"/>
      <c r="T37" s="144"/>
      <c r="U37" s="144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5" t="s">
        <v>31</v>
      </c>
      <c r="S38" s="145"/>
      <c r="T38" s="145"/>
      <c r="U38" s="145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>
        <v>42917</v>
      </c>
      <c r="S39" s="151">
        <v>31922.249009999945</v>
      </c>
      <c r="T39" s="151"/>
      <c r="U39" s="151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50"/>
      <c r="S40" s="151"/>
      <c r="T40" s="151"/>
      <c r="U40" s="151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6" sqref="K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103</v>
      </c>
      <c r="S1" s="128"/>
      <c r="T1" s="128"/>
      <c r="U1" s="128"/>
      <c r="V1" s="128"/>
      <c r="W1" s="129"/>
    </row>
    <row r="2" spans="1:23" ht="15" thickBot="1">
      <c r="A2" s="130" t="s">
        <v>104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105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AVERAGE(N4:N24)</f>
        <v>5833.852857142858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40">
        <v>0</v>
      </c>
      <c r="V5" s="14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42">
        <v>0</v>
      </c>
      <c r="V6" s="14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40">
        <v>0</v>
      </c>
      <c r="V9" s="14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40">
        <v>0</v>
      </c>
      <c r="V10" s="14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40">
        <v>0</v>
      </c>
      <c r="V11" s="14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40">
        <v>0</v>
      </c>
      <c r="V15" s="14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40">
        <v>0</v>
      </c>
      <c r="V16" s="14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40">
        <v>0</v>
      </c>
      <c r="V17" s="14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40">
        <v>0</v>
      </c>
      <c r="V18" s="14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40">
        <v>0</v>
      </c>
      <c r="V19" s="14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40">
        <v>0</v>
      </c>
      <c r="V20" s="14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40">
        <v>0</v>
      </c>
      <c r="V21" s="14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24.599999999999973</v>
      </c>
      <c r="N22" s="69">
        <v>6106.3</v>
      </c>
      <c r="O22" s="69">
        <v>5300</v>
      </c>
      <c r="P22" s="3">
        <f>N22/O22</f>
        <v>1.1521320754716982</v>
      </c>
      <c r="Q22" s="2">
        <v>5802.6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>
        <v>4724.4</v>
      </c>
      <c r="C24" s="80">
        <v>16.9</v>
      </c>
      <c r="D24" s="113">
        <v>16.9</v>
      </c>
      <c r="E24" s="113">
        <f t="shared" si="0"/>
        <v>0</v>
      </c>
      <c r="F24" s="85">
        <v>111.9</v>
      </c>
      <c r="G24" s="69">
        <v>567.8</v>
      </c>
      <c r="H24" s="69">
        <v>845</v>
      </c>
      <c r="I24" s="85">
        <v>161.8</v>
      </c>
      <c r="J24" s="85">
        <v>10.3</v>
      </c>
      <c r="K24" s="85">
        <v>0</v>
      </c>
      <c r="L24" s="85">
        <v>0</v>
      </c>
      <c r="M24" s="69">
        <f t="shared" si="1"/>
        <v>21.00000000000058</v>
      </c>
      <c r="N24" s="69">
        <v>6459.1</v>
      </c>
      <c r="O24" s="69">
        <f>12893.4-587</f>
        <v>12306.4</v>
      </c>
      <c r="P24" s="3">
        <f t="shared" si="2"/>
        <v>0.5248569849834233</v>
      </c>
      <c r="Q24" s="2">
        <v>5802.6</v>
      </c>
      <c r="R24" s="81">
        <v>0</v>
      </c>
      <c r="S24" s="80">
        <v>0</v>
      </c>
      <c r="T24" s="76">
        <v>0</v>
      </c>
      <c r="U24" s="140">
        <v>0</v>
      </c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68100.65000000001</v>
      </c>
      <c r="C25" s="92">
        <f t="shared" si="4"/>
        <v>5440.28</v>
      </c>
      <c r="D25" s="115">
        <f t="shared" si="4"/>
        <v>5112.759999999999</v>
      </c>
      <c r="E25" s="115">
        <f t="shared" si="4"/>
        <v>327.52</v>
      </c>
      <c r="F25" s="92">
        <f t="shared" si="4"/>
        <v>4776.75</v>
      </c>
      <c r="G25" s="92">
        <f t="shared" si="4"/>
        <v>16416.05</v>
      </c>
      <c r="H25" s="92">
        <f t="shared" si="4"/>
        <v>21316.559999999998</v>
      </c>
      <c r="I25" s="92">
        <f t="shared" si="4"/>
        <v>2419.55</v>
      </c>
      <c r="J25" s="92">
        <f t="shared" si="4"/>
        <v>603.3499999999999</v>
      </c>
      <c r="K25" s="92">
        <f t="shared" si="4"/>
        <v>518.8000000000001</v>
      </c>
      <c r="L25" s="92">
        <f t="shared" si="4"/>
        <v>2539</v>
      </c>
      <c r="M25" s="91">
        <f t="shared" si="4"/>
        <v>379.9199999999997</v>
      </c>
      <c r="N25" s="91">
        <f t="shared" si="4"/>
        <v>122510.91000000002</v>
      </c>
      <c r="O25" s="91">
        <f t="shared" si="4"/>
        <v>120156.4</v>
      </c>
      <c r="P25" s="93">
        <f>N25/O25</f>
        <v>1.0195953773581767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46">
        <f>SUM(U4:U24)</f>
        <v>1</v>
      </c>
      <c r="V25" s="147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42948</v>
      </c>
      <c r="S30" s="152">
        <f>'[2]липень'!$D$97</f>
        <v>1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42948</v>
      </c>
      <c r="S40" s="151" t="e">
        <f>#REF!/1000</f>
        <v>#REF!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S33:T33"/>
    <mergeCell ref="S34:T34"/>
    <mergeCell ref="R38:U38"/>
    <mergeCell ref="R39:U39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106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107</v>
      </c>
      <c r="S1" s="128"/>
      <c r="T1" s="128"/>
      <c r="U1" s="128"/>
      <c r="V1" s="128"/>
      <c r="W1" s="129"/>
    </row>
    <row r="2" spans="1:23" ht="15" thickBot="1">
      <c r="A2" s="130" t="s">
        <v>108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110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109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42948</v>
      </c>
      <c r="B4" s="69">
        <v>705.2</v>
      </c>
      <c r="C4" s="69">
        <v>3.4</v>
      </c>
      <c r="D4" s="113">
        <v>3.4</v>
      </c>
      <c r="E4" s="113">
        <f aca="true" t="shared" si="0" ref="E4:E25">C4-D4</f>
        <v>0</v>
      </c>
      <c r="F4" s="69">
        <v>17.4</v>
      </c>
      <c r="G4" s="69">
        <v>165.8</v>
      </c>
      <c r="H4" s="73">
        <v>621.4</v>
      </c>
      <c r="I4" s="85">
        <v>104.5</v>
      </c>
      <c r="J4" s="85">
        <v>10</v>
      </c>
      <c r="K4" s="85">
        <v>0</v>
      </c>
      <c r="L4" s="69">
        <v>2175.5</v>
      </c>
      <c r="M4" s="69">
        <f aca="true" t="shared" si="1" ref="M4:M25">N4-B4-C4-F4-G4-H4-I4-J4-K4-L4</f>
        <v>14.999999999999545</v>
      </c>
      <c r="N4" s="69">
        <v>3818.2</v>
      </c>
      <c r="O4" s="69">
        <v>5750</v>
      </c>
      <c r="P4" s="3">
        <f aca="true" t="shared" si="2" ref="P4:P25">N4/O4</f>
        <v>0.6640347826086956</v>
      </c>
      <c r="Q4" s="2">
        <f>AVERAGE(N4:N25)</f>
        <v>5429.745454545454</v>
      </c>
      <c r="R4" s="71">
        <v>0</v>
      </c>
      <c r="S4" s="72">
        <v>0</v>
      </c>
      <c r="T4" s="73">
        <v>0</v>
      </c>
      <c r="U4" s="138">
        <v>0</v>
      </c>
      <c r="V4" s="139"/>
      <c r="W4" s="74">
        <f>R4+S4+U4+T4+V4</f>
        <v>0</v>
      </c>
    </row>
    <row r="5" spans="1:23" ht="12.75">
      <c r="A5" s="10">
        <v>42949</v>
      </c>
      <c r="B5" s="69">
        <v>731.9</v>
      </c>
      <c r="C5" s="69">
        <v>3.9</v>
      </c>
      <c r="D5" s="113">
        <v>3.9</v>
      </c>
      <c r="E5" s="113">
        <f t="shared" si="0"/>
        <v>0</v>
      </c>
      <c r="F5" s="69">
        <v>48.9</v>
      </c>
      <c r="G5" s="69">
        <v>144.1</v>
      </c>
      <c r="H5" s="86">
        <v>922</v>
      </c>
      <c r="I5" s="85">
        <v>71.6</v>
      </c>
      <c r="J5" s="85">
        <v>12.3</v>
      </c>
      <c r="K5" s="85">
        <v>0</v>
      </c>
      <c r="L5" s="69">
        <v>0</v>
      </c>
      <c r="M5" s="69">
        <f t="shared" si="1"/>
        <v>20.299999999999823</v>
      </c>
      <c r="N5" s="69">
        <v>1955</v>
      </c>
      <c r="O5" s="69">
        <v>2800</v>
      </c>
      <c r="P5" s="3">
        <f t="shared" si="2"/>
        <v>0.6982142857142857</v>
      </c>
      <c r="Q5" s="2">
        <v>5429.8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5">R5+S5+U5+T5+V5</f>
        <v>0</v>
      </c>
    </row>
    <row r="6" spans="1:23" ht="12.75">
      <c r="A6" s="10">
        <v>42950</v>
      </c>
      <c r="B6" s="69">
        <v>1181.9</v>
      </c>
      <c r="C6" s="69">
        <v>1</v>
      </c>
      <c r="D6" s="113">
        <v>1</v>
      </c>
      <c r="E6" s="113">
        <f t="shared" si="0"/>
        <v>0</v>
      </c>
      <c r="F6" s="78">
        <v>49.2</v>
      </c>
      <c r="G6" s="69">
        <v>215</v>
      </c>
      <c r="H6" s="87">
        <v>802.2</v>
      </c>
      <c r="I6" s="85">
        <v>121.6</v>
      </c>
      <c r="J6" s="85">
        <v>8.8</v>
      </c>
      <c r="K6" s="85">
        <v>554.4</v>
      </c>
      <c r="L6" s="85">
        <v>0</v>
      </c>
      <c r="M6" s="69">
        <f t="shared" si="1"/>
        <v>72.79999999999995</v>
      </c>
      <c r="N6" s="69">
        <v>3006.9</v>
      </c>
      <c r="O6" s="69">
        <v>4000</v>
      </c>
      <c r="P6" s="3">
        <f t="shared" si="2"/>
        <v>0.751725</v>
      </c>
      <c r="Q6" s="2">
        <v>5429.8</v>
      </c>
      <c r="R6" s="77">
        <v>0</v>
      </c>
      <c r="S6" s="78">
        <v>0</v>
      </c>
      <c r="T6" s="79">
        <v>4.6</v>
      </c>
      <c r="U6" s="142">
        <v>0</v>
      </c>
      <c r="V6" s="143"/>
      <c r="W6" s="74">
        <f t="shared" si="3"/>
        <v>4.6</v>
      </c>
    </row>
    <row r="7" spans="1:23" ht="12.75">
      <c r="A7" s="10">
        <v>42951</v>
      </c>
      <c r="B7" s="84">
        <v>6167</v>
      </c>
      <c r="C7" s="69">
        <v>14.6</v>
      </c>
      <c r="D7" s="113">
        <v>14.6</v>
      </c>
      <c r="E7" s="113">
        <f t="shared" si="0"/>
        <v>0</v>
      </c>
      <c r="F7" s="69">
        <v>50.7</v>
      </c>
      <c r="G7" s="69">
        <v>167.8</v>
      </c>
      <c r="H7" s="86">
        <v>1061.9</v>
      </c>
      <c r="I7" s="85">
        <v>5.4</v>
      </c>
      <c r="J7" s="85">
        <v>46.9</v>
      </c>
      <c r="K7" s="85">
        <v>0</v>
      </c>
      <c r="L7" s="85">
        <v>0</v>
      </c>
      <c r="M7" s="69">
        <f t="shared" si="1"/>
        <v>28.099999999999632</v>
      </c>
      <c r="N7" s="69">
        <v>7542.4</v>
      </c>
      <c r="O7" s="69">
        <v>6000</v>
      </c>
      <c r="P7" s="3">
        <f t="shared" si="2"/>
        <v>1.2570666666666666</v>
      </c>
      <c r="Q7" s="2">
        <v>5429.8</v>
      </c>
      <c r="R7" s="77">
        <v>0</v>
      </c>
      <c r="S7" s="78">
        <v>0</v>
      </c>
      <c r="T7" s="79">
        <v>0</v>
      </c>
      <c r="U7" s="142">
        <v>1</v>
      </c>
      <c r="V7" s="143"/>
      <c r="W7" s="74">
        <f t="shared" si="3"/>
        <v>1</v>
      </c>
    </row>
    <row r="8" spans="1:23" ht="12.75">
      <c r="A8" s="10">
        <v>42954</v>
      </c>
      <c r="B8" s="69">
        <v>7852.7</v>
      </c>
      <c r="C8" s="80">
        <v>13.6</v>
      </c>
      <c r="D8" s="113">
        <v>13.6</v>
      </c>
      <c r="E8" s="113">
        <f t="shared" si="0"/>
        <v>0</v>
      </c>
      <c r="F8" s="85">
        <v>0.5</v>
      </c>
      <c r="G8" s="85">
        <v>220.1</v>
      </c>
      <c r="H8" s="69">
        <v>1620.1</v>
      </c>
      <c r="I8" s="85">
        <v>163.8</v>
      </c>
      <c r="J8" s="85">
        <v>49.8</v>
      </c>
      <c r="K8" s="85">
        <v>0</v>
      </c>
      <c r="L8" s="85">
        <v>0</v>
      </c>
      <c r="M8" s="69">
        <f t="shared" si="1"/>
        <v>-11.099999999999554</v>
      </c>
      <c r="N8" s="69">
        <v>9909.5</v>
      </c>
      <c r="O8" s="69">
        <v>9900</v>
      </c>
      <c r="P8" s="3">
        <f t="shared" si="2"/>
        <v>1.000959595959596</v>
      </c>
      <c r="Q8" s="2">
        <v>5429.8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42955</v>
      </c>
      <c r="B9" s="69">
        <v>2872.2</v>
      </c>
      <c r="C9" s="80">
        <v>15.8</v>
      </c>
      <c r="D9" s="113">
        <v>15.8</v>
      </c>
      <c r="E9" s="113">
        <f>C9-D9</f>
        <v>0</v>
      </c>
      <c r="F9" s="85">
        <v>28</v>
      </c>
      <c r="G9" s="89">
        <v>173</v>
      </c>
      <c r="H9" s="69">
        <v>1456.7</v>
      </c>
      <c r="I9" s="85">
        <v>96.5</v>
      </c>
      <c r="J9" s="85">
        <v>22</v>
      </c>
      <c r="K9" s="85">
        <v>0</v>
      </c>
      <c r="L9" s="85">
        <v>0</v>
      </c>
      <c r="M9" s="69">
        <f>N9-B9-C9-F9-G9-H9-I9-J9-K9-L9</f>
        <v>27.5</v>
      </c>
      <c r="N9" s="69">
        <v>4691.7</v>
      </c>
      <c r="O9" s="69">
        <v>3500</v>
      </c>
      <c r="P9" s="3">
        <f t="shared" si="2"/>
        <v>1.3404857142857143</v>
      </c>
      <c r="Q9" s="2">
        <v>5429.8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42956</v>
      </c>
      <c r="B10" s="69">
        <v>3346.5</v>
      </c>
      <c r="C10" s="80">
        <v>13.9</v>
      </c>
      <c r="D10" s="113">
        <v>13.9</v>
      </c>
      <c r="E10" s="113">
        <f>C10-D10</f>
        <v>0</v>
      </c>
      <c r="F10" s="85">
        <v>34.9</v>
      </c>
      <c r="G10" s="85">
        <v>196.2</v>
      </c>
      <c r="H10" s="69">
        <v>1510.7</v>
      </c>
      <c r="I10" s="85">
        <v>60.8</v>
      </c>
      <c r="J10" s="85">
        <v>85.1</v>
      </c>
      <c r="K10" s="85">
        <v>0</v>
      </c>
      <c r="L10" s="85">
        <v>0</v>
      </c>
      <c r="M10" s="69">
        <f t="shared" si="1"/>
        <v>44.09999999999954</v>
      </c>
      <c r="N10" s="69">
        <v>5292.2</v>
      </c>
      <c r="O10" s="78">
        <v>3400</v>
      </c>
      <c r="P10" s="3">
        <f t="shared" si="2"/>
        <v>1.556529411764706</v>
      </c>
      <c r="Q10" s="2">
        <v>5429.8</v>
      </c>
      <c r="R10" s="77">
        <v>0</v>
      </c>
      <c r="S10" s="78">
        <v>0</v>
      </c>
      <c r="T10" s="76">
        <v>0</v>
      </c>
      <c r="U10" s="140">
        <v>0</v>
      </c>
      <c r="V10" s="141"/>
      <c r="W10" s="74">
        <f>R10+S10+U10+T10+V10</f>
        <v>0</v>
      </c>
    </row>
    <row r="11" spans="1:23" ht="12.75">
      <c r="A11" s="10">
        <v>42957</v>
      </c>
      <c r="B11" s="69">
        <v>640.7</v>
      </c>
      <c r="C11" s="80">
        <v>21.4</v>
      </c>
      <c r="D11" s="113">
        <v>21.4</v>
      </c>
      <c r="E11" s="113">
        <f t="shared" si="0"/>
        <v>0</v>
      </c>
      <c r="F11" s="85">
        <v>32.9</v>
      </c>
      <c r="G11" s="85">
        <v>153.6</v>
      </c>
      <c r="H11" s="69">
        <v>968.5</v>
      </c>
      <c r="I11" s="85">
        <v>92.3</v>
      </c>
      <c r="J11" s="85">
        <v>25.3</v>
      </c>
      <c r="K11" s="85">
        <v>-7.2</v>
      </c>
      <c r="L11" s="85">
        <v>0</v>
      </c>
      <c r="M11" s="69">
        <f>N11-B11-C11-F11-G11-H11-I11-J11-K11-L11</f>
        <v>232.19999999999965</v>
      </c>
      <c r="N11" s="69">
        <v>2159.7</v>
      </c>
      <c r="O11" s="69">
        <v>3300</v>
      </c>
      <c r="P11" s="3">
        <f t="shared" si="2"/>
        <v>0.6544545454545454</v>
      </c>
      <c r="Q11" s="2">
        <v>5429.8</v>
      </c>
      <c r="R11" s="75">
        <v>0</v>
      </c>
      <c r="S11" s="69">
        <v>0</v>
      </c>
      <c r="T11" s="76">
        <v>0</v>
      </c>
      <c r="U11" s="140">
        <v>0</v>
      </c>
      <c r="V11" s="141"/>
      <c r="W11" s="74">
        <f t="shared" si="3"/>
        <v>0</v>
      </c>
    </row>
    <row r="12" spans="1:23" ht="12.75">
      <c r="A12" s="10">
        <v>42958</v>
      </c>
      <c r="B12" s="84">
        <v>891.5</v>
      </c>
      <c r="C12" s="80">
        <v>157.3</v>
      </c>
      <c r="D12" s="113">
        <v>157.3</v>
      </c>
      <c r="E12" s="113">
        <f t="shared" si="0"/>
        <v>0</v>
      </c>
      <c r="F12" s="85">
        <v>23.3</v>
      </c>
      <c r="G12" s="85">
        <v>308.1</v>
      </c>
      <c r="H12" s="69">
        <v>1166.5</v>
      </c>
      <c r="I12" s="85">
        <v>94.7</v>
      </c>
      <c r="J12" s="85">
        <v>21.4</v>
      </c>
      <c r="K12" s="85">
        <v>0</v>
      </c>
      <c r="L12" s="85">
        <v>0</v>
      </c>
      <c r="M12" s="69">
        <f>N12-B12-C12-F12-G12-H12-I12-J12-K12-L12</f>
        <v>28.000000000000362</v>
      </c>
      <c r="N12" s="69">
        <v>2690.8</v>
      </c>
      <c r="O12" s="69">
        <v>3800</v>
      </c>
      <c r="P12" s="3">
        <f t="shared" si="2"/>
        <v>0.7081052631578948</v>
      </c>
      <c r="Q12" s="2">
        <v>5429.8</v>
      </c>
      <c r="R12" s="75">
        <v>0</v>
      </c>
      <c r="S12" s="69">
        <v>0</v>
      </c>
      <c r="T12" s="76">
        <v>40</v>
      </c>
      <c r="U12" s="140">
        <v>0</v>
      </c>
      <c r="V12" s="141"/>
      <c r="W12" s="74">
        <f t="shared" si="3"/>
        <v>40</v>
      </c>
    </row>
    <row r="13" spans="1:23" ht="12.75">
      <c r="A13" s="10">
        <v>42961</v>
      </c>
      <c r="B13" s="69">
        <v>1039.1</v>
      </c>
      <c r="C13" s="80">
        <v>44.13</v>
      </c>
      <c r="D13" s="113">
        <v>44.1</v>
      </c>
      <c r="E13" s="113">
        <f t="shared" si="0"/>
        <v>0.030000000000001137</v>
      </c>
      <c r="F13" s="85">
        <v>17.9</v>
      </c>
      <c r="G13" s="85">
        <v>301.7</v>
      </c>
      <c r="H13" s="69">
        <v>1627.6</v>
      </c>
      <c r="I13" s="85">
        <v>92.1</v>
      </c>
      <c r="J13" s="85">
        <v>10.7</v>
      </c>
      <c r="K13" s="85">
        <v>0</v>
      </c>
      <c r="L13" s="85">
        <v>0</v>
      </c>
      <c r="M13" s="69">
        <f>N13-B13-C13-F13-G13-H13-I13-J13-K13-L13</f>
        <v>41.96999999999976</v>
      </c>
      <c r="N13" s="69">
        <v>3175.2</v>
      </c>
      <c r="O13" s="69">
        <v>9600</v>
      </c>
      <c r="P13" s="3">
        <f t="shared" si="2"/>
        <v>0.33075</v>
      </c>
      <c r="Q13" s="2">
        <v>5429.8</v>
      </c>
      <c r="R13" s="75">
        <v>0</v>
      </c>
      <c r="S13" s="69">
        <v>0</v>
      </c>
      <c r="T13" s="76">
        <v>0</v>
      </c>
      <c r="U13" s="140">
        <v>0</v>
      </c>
      <c r="V13" s="141"/>
      <c r="W13" s="74">
        <f t="shared" si="3"/>
        <v>0</v>
      </c>
    </row>
    <row r="14" spans="1:23" ht="12.75">
      <c r="A14" s="10">
        <v>42962</v>
      </c>
      <c r="B14" s="69">
        <v>5586.9</v>
      </c>
      <c r="C14" s="80">
        <v>62.5</v>
      </c>
      <c r="D14" s="113">
        <v>62.5</v>
      </c>
      <c r="E14" s="113">
        <f t="shared" si="0"/>
        <v>0</v>
      </c>
      <c r="F14" s="85">
        <v>62.6</v>
      </c>
      <c r="G14" s="85">
        <v>361.4</v>
      </c>
      <c r="H14" s="69">
        <v>1477.8</v>
      </c>
      <c r="I14" s="85">
        <v>223.7</v>
      </c>
      <c r="J14" s="85">
        <v>7</v>
      </c>
      <c r="K14" s="85">
        <v>0</v>
      </c>
      <c r="L14" s="85">
        <v>0</v>
      </c>
      <c r="M14" s="69">
        <f t="shared" si="1"/>
        <v>639.2000000000007</v>
      </c>
      <c r="N14" s="69">
        <v>8421.1</v>
      </c>
      <c r="O14" s="69">
        <v>5000</v>
      </c>
      <c r="P14" s="3">
        <f t="shared" si="2"/>
        <v>1.68422</v>
      </c>
      <c r="Q14" s="2">
        <v>5429.8</v>
      </c>
      <c r="R14" s="75">
        <v>0</v>
      </c>
      <c r="S14" s="69">
        <v>0</v>
      </c>
      <c r="T14" s="80">
        <v>0.3</v>
      </c>
      <c r="U14" s="140">
        <v>0</v>
      </c>
      <c r="V14" s="141"/>
      <c r="W14" s="74">
        <f t="shared" si="3"/>
        <v>0.3</v>
      </c>
    </row>
    <row r="15" spans="1:23" ht="12.75">
      <c r="A15" s="10">
        <v>42963</v>
      </c>
      <c r="B15" s="69">
        <v>3272.5</v>
      </c>
      <c r="C15" s="69">
        <v>113.2</v>
      </c>
      <c r="D15" s="113">
        <v>113.2</v>
      </c>
      <c r="E15" s="113">
        <f t="shared" si="0"/>
        <v>0</v>
      </c>
      <c r="F15" s="88">
        <v>36</v>
      </c>
      <c r="G15" s="88">
        <v>613</v>
      </c>
      <c r="H15" s="89">
        <v>2644.6</v>
      </c>
      <c r="I15" s="88">
        <v>82.7</v>
      </c>
      <c r="J15" s="88">
        <v>3.8</v>
      </c>
      <c r="K15" s="88">
        <v>0</v>
      </c>
      <c r="L15" s="88">
        <v>0</v>
      </c>
      <c r="M15" s="69">
        <f t="shared" si="1"/>
        <v>158.00000000000045</v>
      </c>
      <c r="N15" s="69">
        <v>6923.8</v>
      </c>
      <c r="O15" s="78">
        <v>4800</v>
      </c>
      <c r="P15" s="3">
        <f>N15/O15</f>
        <v>1.4424583333333334</v>
      </c>
      <c r="Q15" s="2">
        <v>5429.8</v>
      </c>
      <c r="R15" s="75">
        <v>0</v>
      </c>
      <c r="S15" s="69">
        <v>0</v>
      </c>
      <c r="T15" s="80">
        <v>7.5</v>
      </c>
      <c r="U15" s="140">
        <v>0</v>
      </c>
      <c r="V15" s="141"/>
      <c r="W15" s="74">
        <f t="shared" si="3"/>
        <v>7.5</v>
      </c>
    </row>
    <row r="16" spans="1:23" ht="12.75">
      <c r="A16" s="10">
        <v>42964</v>
      </c>
      <c r="B16" s="69">
        <v>1511.6</v>
      </c>
      <c r="C16" s="80">
        <v>94.6</v>
      </c>
      <c r="D16" s="113">
        <v>94.6</v>
      </c>
      <c r="E16" s="113">
        <f t="shared" si="0"/>
        <v>0</v>
      </c>
      <c r="F16" s="85">
        <v>53.4</v>
      </c>
      <c r="G16" s="85">
        <v>575.4</v>
      </c>
      <c r="H16" s="69">
        <v>3703.3</v>
      </c>
      <c r="I16" s="85">
        <v>101.7</v>
      </c>
      <c r="J16" s="85">
        <v>8.9</v>
      </c>
      <c r="K16" s="85">
        <v>0</v>
      </c>
      <c r="L16" s="85">
        <v>0</v>
      </c>
      <c r="M16" s="69">
        <f t="shared" si="1"/>
        <v>343.90000000000094</v>
      </c>
      <c r="N16" s="69">
        <v>6392.8</v>
      </c>
      <c r="O16" s="78">
        <v>4500</v>
      </c>
      <c r="P16" s="3">
        <f t="shared" si="2"/>
        <v>1.4206222222222222</v>
      </c>
      <c r="Q16" s="2">
        <v>5429.8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42965</v>
      </c>
      <c r="B17" s="69">
        <v>2696</v>
      </c>
      <c r="C17" s="80">
        <v>51.9</v>
      </c>
      <c r="D17" s="113">
        <v>51.9</v>
      </c>
      <c r="E17" s="113">
        <f t="shared" si="0"/>
        <v>0</v>
      </c>
      <c r="F17" s="85">
        <v>51.4</v>
      </c>
      <c r="G17" s="85">
        <v>414.8</v>
      </c>
      <c r="H17" s="69">
        <v>3384.7</v>
      </c>
      <c r="I17" s="85">
        <v>84.4</v>
      </c>
      <c r="J17" s="85">
        <v>27.8</v>
      </c>
      <c r="K17" s="85">
        <v>0</v>
      </c>
      <c r="L17" s="85">
        <v>0</v>
      </c>
      <c r="M17" s="69">
        <f t="shared" si="1"/>
        <v>264.1000000000011</v>
      </c>
      <c r="N17" s="69">
        <v>6975.1</v>
      </c>
      <c r="O17" s="69">
        <v>4400</v>
      </c>
      <c r="P17" s="3">
        <f t="shared" si="2"/>
        <v>1.58525</v>
      </c>
      <c r="Q17" s="2">
        <v>5429.8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42966</v>
      </c>
      <c r="B18" s="69">
        <v>1429.3</v>
      </c>
      <c r="C18" s="80">
        <v>5.1</v>
      </c>
      <c r="D18" s="113">
        <v>5.1</v>
      </c>
      <c r="E18" s="113">
        <f t="shared" si="0"/>
        <v>0</v>
      </c>
      <c r="F18" s="85">
        <v>4.9</v>
      </c>
      <c r="G18" s="85">
        <v>739.5</v>
      </c>
      <c r="H18" s="69">
        <v>967.9</v>
      </c>
      <c r="I18" s="85">
        <v>55.6</v>
      </c>
      <c r="J18" s="85">
        <v>11.2</v>
      </c>
      <c r="K18" s="85">
        <v>0</v>
      </c>
      <c r="L18" s="85">
        <v>0</v>
      </c>
      <c r="M18" s="69">
        <f t="shared" si="1"/>
        <v>5.4000000000001585</v>
      </c>
      <c r="N18" s="69">
        <v>3218.9</v>
      </c>
      <c r="O18" s="69">
        <v>5900</v>
      </c>
      <c r="P18" s="3">
        <f>N18/O18</f>
        <v>0.5455762711864407</v>
      </c>
      <c r="Q18" s="2">
        <v>5429.8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42968</v>
      </c>
      <c r="B19" s="69">
        <v>2805.9</v>
      </c>
      <c r="C19" s="80">
        <v>310.6</v>
      </c>
      <c r="D19" s="113">
        <v>310.6</v>
      </c>
      <c r="E19" s="113">
        <f t="shared" si="0"/>
        <v>0</v>
      </c>
      <c r="F19" s="85">
        <v>20.4</v>
      </c>
      <c r="G19" s="85">
        <v>549.8</v>
      </c>
      <c r="H19" s="69">
        <v>311.1</v>
      </c>
      <c r="I19" s="85">
        <v>126.5</v>
      </c>
      <c r="J19" s="85">
        <v>1.3</v>
      </c>
      <c r="K19" s="85">
        <v>0</v>
      </c>
      <c r="L19" s="85">
        <v>0</v>
      </c>
      <c r="M19" s="69">
        <f>N19-B19-C19-F19-G19-H19-I19-J19-K19-L19</f>
        <v>7.299999999999568</v>
      </c>
      <c r="N19" s="69">
        <v>4132.9</v>
      </c>
      <c r="O19" s="69">
        <v>4800</v>
      </c>
      <c r="P19" s="3">
        <f>N19/O19</f>
        <v>0.8610208333333332</v>
      </c>
      <c r="Q19" s="2">
        <v>5429.8</v>
      </c>
      <c r="R19" s="75">
        <v>0</v>
      </c>
      <c r="S19" s="69">
        <v>0</v>
      </c>
      <c r="T19" s="76">
        <v>0.2</v>
      </c>
      <c r="U19" s="140">
        <v>0</v>
      </c>
      <c r="V19" s="141"/>
      <c r="W19" s="74">
        <f t="shared" si="3"/>
        <v>0.2</v>
      </c>
    </row>
    <row r="20" spans="1:23" ht="12.75">
      <c r="A20" s="10">
        <v>42969</v>
      </c>
      <c r="B20" s="69">
        <v>4454.3</v>
      </c>
      <c r="C20" s="80">
        <v>122.6</v>
      </c>
      <c r="D20" s="113">
        <v>122.6</v>
      </c>
      <c r="E20" s="113">
        <f t="shared" si="0"/>
        <v>0</v>
      </c>
      <c r="F20" s="85">
        <v>77.5</v>
      </c>
      <c r="G20" s="69">
        <v>661.5</v>
      </c>
      <c r="H20" s="69">
        <v>127.2</v>
      </c>
      <c r="I20" s="85">
        <v>103.5</v>
      </c>
      <c r="J20" s="85">
        <v>26.1</v>
      </c>
      <c r="K20" s="85">
        <v>0</v>
      </c>
      <c r="L20" s="85">
        <v>0</v>
      </c>
      <c r="M20" s="69">
        <f>N20-B20-C20-F20-G20-H20-I20-J20-K20-L20</f>
        <v>11.699999999999442</v>
      </c>
      <c r="N20" s="69">
        <v>5584.4</v>
      </c>
      <c r="O20" s="69">
        <v>4800</v>
      </c>
      <c r="P20" s="3">
        <f>N20/O20</f>
        <v>1.1634166666666665</v>
      </c>
      <c r="Q20" s="2">
        <v>5429.8</v>
      </c>
      <c r="R20" s="75">
        <v>2.7</v>
      </c>
      <c r="S20" s="69">
        <v>0</v>
      </c>
      <c r="T20" s="76">
        <v>20</v>
      </c>
      <c r="U20" s="140">
        <v>0</v>
      </c>
      <c r="V20" s="141"/>
      <c r="W20" s="74">
        <f t="shared" si="3"/>
        <v>22.7</v>
      </c>
    </row>
    <row r="21" spans="1:23" ht="12.75">
      <c r="A21" s="10">
        <v>42970</v>
      </c>
      <c r="B21" s="69">
        <v>2788.9</v>
      </c>
      <c r="C21" s="80">
        <v>115.8</v>
      </c>
      <c r="D21" s="113">
        <v>115.8</v>
      </c>
      <c r="E21" s="113">
        <f t="shared" si="0"/>
        <v>0</v>
      </c>
      <c r="F21" s="85">
        <v>49.2</v>
      </c>
      <c r="G21" s="69">
        <v>1039.5</v>
      </c>
      <c r="H21" s="69">
        <v>201.2</v>
      </c>
      <c r="I21" s="85">
        <v>18.7</v>
      </c>
      <c r="J21" s="85">
        <v>4.8</v>
      </c>
      <c r="K21" s="85">
        <v>0</v>
      </c>
      <c r="L21" s="85">
        <v>0</v>
      </c>
      <c r="M21" s="69">
        <f t="shared" si="1"/>
        <v>16.700000000000102</v>
      </c>
      <c r="N21" s="69">
        <v>4234.8</v>
      </c>
      <c r="O21" s="69">
        <v>4800</v>
      </c>
      <c r="P21" s="3">
        <f t="shared" si="2"/>
        <v>0.8822500000000001</v>
      </c>
      <c r="Q21" s="2">
        <v>5429.8</v>
      </c>
      <c r="R21" s="81">
        <v>11.2</v>
      </c>
      <c r="S21" s="80">
        <v>0</v>
      </c>
      <c r="T21" s="76">
        <v>27</v>
      </c>
      <c r="U21" s="140">
        <v>0</v>
      </c>
      <c r="V21" s="141"/>
      <c r="W21" s="74">
        <f t="shared" si="3"/>
        <v>38.2</v>
      </c>
    </row>
    <row r="22" spans="1:23" ht="12.75">
      <c r="A22" s="10">
        <v>42975</v>
      </c>
      <c r="B22" s="69">
        <v>819.2</v>
      </c>
      <c r="C22" s="80">
        <v>3149.4</v>
      </c>
      <c r="D22" s="113">
        <v>3149.4</v>
      </c>
      <c r="E22" s="113">
        <f t="shared" si="0"/>
        <v>0</v>
      </c>
      <c r="F22" s="85">
        <v>87.4</v>
      </c>
      <c r="G22" s="69">
        <v>2163.2</v>
      </c>
      <c r="H22" s="69">
        <v>112.6</v>
      </c>
      <c r="I22" s="85">
        <v>115.1</v>
      </c>
      <c r="J22" s="85">
        <v>4.6</v>
      </c>
      <c r="K22" s="85">
        <v>0</v>
      </c>
      <c r="L22" s="85">
        <v>0</v>
      </c>
      <c r="M22" s="69">
        <f t="shared" si="1"/>
        <v>17.399999999999828</v>
      </c>
      <c r="N22" s="69">
        <v>6468.9</v>
      </c>
      <c r="O22" s="69">
        <v>5300</v>
      </c>
      <c r="P22" s="3">
        <f>N22/O22</f>
        <v>1.2205471698113206</v>
      </c>
      <c r="Q22" s="2">
        <v>5429.8</v>
      </c>
      <c r="R22" s="81">
        <v>0</v>
      </c>
      <c r="S22" s="80">
        <v>0</v>
      </c>
      <c r="T22" s="76">
        <v>0</v>
      </c>
      <c r="U22" s="140">
        <v>0</v>
      </c>
      <c r="V22" s="141"/>
      <c r="W22" s="74">
        <f t="shared" si="3"/>
        <v>0</v>
      </c>
    </row>
    <row r="23" spans="1:23" ht="12.75">
      <c r="A23" s="10">
        <v>42976</v>
      </c>
      <c r="B23" s="69">
        <v>1315.2</v>
      </c>
      <c r="C23" s="80">
        <v>513.1</v>
      </c>
      <c r="D23" s="113">
        <v>513.1</v>
      </c>
      <c r="E23" s="113">
        <f t="shared" si="0"/>
        <v>0</v>
      </c>
      <c r="F23" s="85">
        <v>104</v>
      </c>
      <c r="G23" s="69">
        <v>3039</v>
      </c>
      <c r="H23" s="69">
        <v>130.2</v>
      </c>
      <c r="I23" s="85">
        <v>98.2</v>
      </c>
      <c r="J23" s="85">
        <v>14.7</v>
      </c>
      <c r="K23" s="85">
        <v>0</v>
      </c>
      <c r="L23" s="85">
        <v>0</v>
      </c>
      <c r="M23" s="69">
        <f t="shared" si="1"/>
        <v>10.3000000000001</v>
      </c>
      <c r="N23" s="69">
        <v>5224.7</v>
      </c>
      <c r="O23" s="69">
        <v>11500</v>
      </c>
      <c r="P23" s="3">
        <f>N23/O23</f>
        <v>0.4543217391304348</v>
      </c>
      <c r="Q23" s="2">
        <v>5429.8</v>
      </c>
      <c r="R23" s="81">
        <v>0</v>
      </c>
      <c r="S23" s="80">
        <v>0</v>
      </c>
      <c r="T23" s="76">
        <v>0</v>
      </c>
      <c r="U23" s="140">
        <v>0</v>
      </c>
      <c r="V23" s="141"/>
      <c r="W23" s="74">
        <f t="shared" si="3"/>
        <v>0</v>
      </c>
    </row>
    <row r="24" spans="1:23" ht="12.75">
      <c r="A24" s="10">
        <v>42977</v>
      </c>
      <c r="B24" s="69">
        <v>5927.2</v>
      </c>
      <c r="C24" s="80">
        <v>441.1</v>
      </c>
      <c r="D24" s="113">
        <v>441.1</v>
      </c>
      <c r="E24" s="113">
        <f t="shared" si="0"/>
        <v>0</v>
      </c>
      <c r="F24" s="85">
        <v>128.3</v>
      </c>
      <c r="G24" s="69">
        <v>2868.1</v>
      </c>
      <c r="H24" s="69">
        <v>159.4</v>
      </c>
      <c r="I24" s="85">
        <v>121.6</v>
      </c>
      <c r="J24" s="85">
        <v>16</v>
      </c>
      <c r="K24" s="85">
        <v>0</v>
      </c>
      <c r="L24" s="85">
        <v>0</v>
      </c>
      <c r="M24" s="69">
        <f t="shared" si="1"/>
        <v>10.50000000000091</v>
      </c>
      <c r="N24" s="69">
        <v>9672.2</v>
      </c>
      <c r="O24" s="69">
        <f>12893.4-587</f>
        <v>12306.4</v>
      </c>
      <c r="P24" s="3">
        <f t="shared" si="2"/>
        <v>0.7859487746213353</v>
      </c>
      <c r="Q24" s="2">
        <v>5429.8</v>
      </c>
      <c r="R24" s="81">
        <v>50.04</v>
      </c>
      <c r="S24" s="80">
        <v>0</v>
      </c>
      <c r="T24" s="76">
        <v>0</v>
      </c>
      <c r="U24" s="140">
        <v>0</v>
      </c>
      <c r="V24" s="141"/>
      <c r="W24" s="74">
        <f t="shared" si="3"/>
        <v>50.04</v>
      </c>
    </row>
    <row r="25" spans="1:23" ht="13.5" thickBot="1">
      <c r="A25" s="118">
        <v>42978</v>
      </c>
      <c r="B25" s="119">
        <v>7101.5</v>
      </c>
      <c r="C25" s="120">
        <v>49.3</v>
      </c>
      <c r="D25" s="121">
        <v>49.3</v>
      </c>
      <c r="E25" s="121">
        <f t="shared" si="0"/>
        <v>0</v>
      </c>
      <c r="F25" s="122">
        <v>59</v>
      </c>
      <c r="G25" s="119">
        <v>376.9</v>
      </c>
      <c r="H25" s="119">
        <v>212.7</v>
      </c>
      <c r="I25" s="122">
        <v>94.8</v>
      </c>
      <c r="J25" s="122">
        <v>20.6</v>
      </c>
      <c r="K25" s="122">
        <v>0</v>
      </c>
      <c r="L25" s="122">
        <v>0</v>
      </c>
      <c r="M25" s="69">
        <f t="shared" si="1"/>
        <v>48.3999999999999</v>
      </c>
      <c r="N25" s="119">
        <v>7963.2</v>
      </c>
      <c r="O25" s="119">
        <v>8000</v>
      </c>
      <c r="P25" s="3">
        <f t="shared" si="2"/>
        <v>0.9954</v>
      </c>
      <c r="Q25" s="2">
        <v>5429.8</v>
      </c>
      <c r="R25" s="69">
        <v>0</v>
      </c>
      <c r="S25" s="69">
        <v>0</v>
      </c>
      <c r="T25" s="69">
        <v>963.04</v>
      </c>
      <c r="U25" s="160">
        <v>0</v>
      </c>
      <c r="V25" s="160"/>
      <c r="W25" s="69">
        <f t="shared" si="3"/>
        <v>963.04</v>
      </c>
    </row>
    <row r="26" spans="1:23" ht="13.5" thickBot="1">
      <c r="A26" s="90" t="s">
        <v>28</v>
      </c>
      <c r="B26" s="92">
        <f aca="true" t="shared" si="4" ref="B26:L26">SUM(B4:B25)</f>
        <v>65137.2</v>
      </c>
      <c r="C26" s="92">
        <f t="shared" si="4"/>
        <v>5318.2300000000005</v>
      </c>
      <c r="D26" s="115">
        <f t="shared" si="4"/>
        <v>5318.200000000001</v>
      </c>
      <c r="E26" s="115">
        <f t="shared" si="4"/>
        <v>0.030000000000001137</v>
      </c>
      <c r="F26" s="92">
        <f t="shared" si="4"/>
        <v>1037.8</v>
      </c>
      <c r="G26" s="92">
        <f t="shared" si="4"/>
        <v>15447.5</v>
      </c>
      <c r="H26" s="92">
        <f t="shared" si="4"/>
        <v>25190.300000000003</v>
      </c>
      <c r="I26" s="92">
        <f t="shared" si="4"/>
        <v>2129.8</v>
      </c>
      <c r="J26" s="92">
        <f t="shared" si="4"/>
        <v>439.1</v>
      </c>
      <c r="K26" s="92">
        <f t="shared" si="4"/>
        <v>547.1999999999999</v>
      </c>
      <c r="L26" s="92">
        <f t="shared" si="4"/>
        <v>2175.5</v>
      </c>
      <c r="M26" s="91">
        <f>SUM(M4:M24)</f>
        <v>1983.370000000002</v>
      </c>
      <c r="N26" s="91">
        <f>SUM(N4:N25)</f>
        <v>119454.39999999998</v>
      </c>
      <c r="O26" s="91">
        <f>SUM(O4:O25)</f>
        <v>128156.4</v>
      </c>
      <c r="P26" s="93">
        <f>N26/O26</f>
        <v>0.9320985920328597</v>
      </c>
      <c r="Q26" s="2"/>
      <c r="R26" s="82">
        <f>SUM(R4:R25)</f>
        <v>63.94</v>
      </c>
      <c r="S26" s="82">
        <f>SUM(S4:S25)</f>
        <v>0</v>
      </c>
      <c r="T26" s="82">
        <f>SUM(T4:T25)</f>
        <v>1062.6399999999999</v>
      </c>
      <c r="U26" s="146">
        <f>SUM(U4:U24)</f>
        <v>1</v>
      </c>
      <c r="V26" s="147"/>
      <c r="W26" s="82">
        <f>R26+S26+U26+T26+V26</f>
        <v>1127.58</v>
      </c>
    </row>
    <row r="27" spans="1:17" ht="14.25">
      <c r="A27" s="1"/>
      <c r="B27" s="9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33</v>
      </c>
      <c r="S29" s="144"/>
      <c r="T29" s="144"/>
      <c r="U29" s="144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 t="s">
        <v>29</v>
      </c>
      <c r="S30" s="148"/>
      <c r="T30" s="148"/>
      <c r="U30" s="148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9">
        <v>42979</v>
      </c>
      <c r="S31" s="152">
        <f>'[4]серпень'!$D$97</f>
        <v>50</v>
      </c>
      <c r="T31" s="152"/>
      <c r="U31" s="152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50"/>
      <c r="S32" s="152"/>
      <c r="T32" s="152"/>
      <c r="U32" s="152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3" t="s">
        <v>45</v>
      </c>
      <c r="T34" s="154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55" t="s">
        <v>40</v>
      </c>
      <c r="T35" s="155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 t="s">
        <v>30</v>
      </c>
      <c r="S39" s="144"/>
      <c r="T39" s="144"/>
      <c r="U39" s="144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5" t="s">
        <v>31</v>
      </c>
      <c r="S40" s="145"/>
      <c r="T40" s="145"/>
      <c r="U40" s="145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>
        <v>42979</v>
      </c>
      <c r="S41" s="151">
        <v>53176.6</v>
      </c>
      <c r="T41" s="151"/>
      <c r="U41" s="151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50"/>
      <c r="S42" s="151"/>
      <c r="T42" s="151"/>
      <c r="U42" s="151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5:V25"/>
    <mergeCell ref="S34:T34"/>
    <mergeCell ref="S35:T35"/>
    <mergeCell ref="R39:U39"/>
    <mergeCell ref="R40:U40"/>
    <mergeCell ref="R41:R42"/>
    <mergeCell ref="S41:U42"/>
    <mergeCell ref="U24:V24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125" style="0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4" t="s">
        <v>111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6"/>
      <c r="Q1" s="1"/>
      <c r="R1" s="127" t="s">
        <v>113</v>
      </c>
      <c r="S1" s="128"/>
      <c r="T1" s="128"/>
      <c r="U1" s="128"/>
      <c r="V1" s="128"/>
      <c r="W1" s="129"/>
    </row>
    <row r="2" spans="1:23" ht="15" thickBot="1">
      <c r="A2" s="130" t="s">
        <v>115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2"/>
      <c r="Q2" s="1"/>
      <c r="R2" s="133" t="s">
        <v>116</v>
      </c>
      <c r="S2" s="134"/>
      <c r="T2" s="134"/>
      <c r="U2" s="134"/>
      <c r="V2" s="134"/>
      <c r="W2" s="13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112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6" t="s">
        <v>47</v>
      </c>
      <c r="V3" s="137"/>
      <c r="W3" s="25" t="s">
        <v>27</v>
      </c>
    </row>
    <row r="4" spans="1:23" ht="12.75">
      <c r="A4" s="10">
        <v>42979</v>
      </c>
      <c r="B4" s="69">
        <v>1997.7</v>
      </c>
      <c r="C4" s="69">
        <v>1.8</v>
      </c>
      <c r="D4" s="113">
        <v>1.8</v>
      </c>
      <c r="E4" s="113">
        <f aca="true" t="shared" si="0" ref="E4:E24">C4-D4</f>
        <v>0</v>
      </c>
      <c r="F4" s="69">
        <v>24.4</v>
      </c>
      <c r="G4" s="69">
        <v>127.4</v>
      </c>
      <c r="H4" s="73">
        <v>315.7</v>
      </c>
      <c r="I4" s="85">
        <v>108.1</v>
      </c>
      <c r="J4" s="85">
        <v>22.1</v>
      </c>
      <c r="K4" s="85">
        <v>0</v>
      </c>
      <c r="L4" s="69">
        <v>2426.9</v>
      </c>
      <c r="M4" s="69">
        <f aca="true" t="shared" si="1" ref="M4:M24">N4-B4-C4-F4-G4-H4-I4-J4-K4-L4</f>
        <v>13.799999999999727</v>
      </c>
      <c r="N4" s="69">
        <v>5037.9</v>
      </c>
      <c r="O4" s="69">
        <v>5000</v>
      </c>
      <c r="P4" s="3">
        <f aca="true" t="shared" si="2" ref="P4:P24">N4/O4</f>
        <v>1.00758</v>
      </c>
      <c r="Q4" s="2">
        <f>AVERAGE(N4:N19)</f>
        <v>4328.515625</v>
      </c>
      <c r="R4" s="71">
        <v>0</v>
      </c>
      <c r="S4" s="72">
        <v>0</v>
      </c>
      <c r="T4" s="73">
        <v>418.6</v>
      </c>
      <c r="U4" s="138">
        <v>0</v>
      </c>
      <c r="V4" s="139"/>
      <c r="W4" s="74">
        <f>R4+S4+U4+T4+V4</f>
        <v>418.6</v>
      </c>
    </row>
    <row r="5" spans="1:23" ht="12.75">
      <c r="A5" s="10">
        <v>42982</v>
      </c>
      <c r="B5" s="69">
        <v>1773.9</v>
      </c>
      <c r="C5" s="69">
        <v>13.2</v>
      </c>
      <c r="D5" s="113">
        <v>13.2</v>
      </c>
      <c r="E5" s="113">
        <f t="shared" si="0"/>
        <v>0</v>
      </c>
      <c r="F5" s="69">
        <v>23</v>
      </c>
      <c r="G5" s="69">
        <v>198.2</v>
      </c>
      <c r="H5" s="86">
        <v>373.4</v>
      </c>
      <c r="I5" s="85">
        <v>64.4</v>
      </c>
      <c r="J5" s="85">
        <v>41.4</v>
      </c>
      <c r="K5" s="85">
        <v>0</v>
      </c>
      <c r="L5" s="69">
        <v>0</v>
      </c>
      <c r="M5" s="69">
        <f t="shared" si="1"/>
        <v>15.899999999999984</v>
      </c>
      <c r="N5" s="69">
        <v>2503.4</v>
      </c>
      <c r="O5" s="69">
        <v>2800</v>
      </c>
      <c r="P5" s="3">
        <f t="shared" si="2"/>
        <v>0.8940714285714286</v>
      </c>
      <c r="Q5" s="2">
        <v>4328.5</v>
      </c>
      <c r="R5" s="75">
        <v>0</v>
      </c>
      <c r="S5" s="69">
        <v>0</v>
      </c>
      <c r="T5" s="76">
        <v>0</v>
      </c>
      <c r="U5" s="140">
        <v>0</v>
      </c>
      <c r="V5" s="141"/>
      <c r="W5" s="74">
        <f aca="true" t="shared" si="3" ref="W5:W24">R5+S5+U5+T5+V5</f>
        <v>0</v>
      </c>
    </row>
    <row r="6" spans="1:23" ht="12.75">
      <c r="A6" s="10">
        <v>42983</v>
      </c>
      <c r="B6" s="69">
        <v>2492</v>
      </c>
      <c r="C6" s="69">
        <v>4.5</v>
      </c>
      <c r="D6" s="113">
        <v>4.5</v>
      </c>
      <c r="E6" s="113">
        <f t="shared" si="0"/>
        <v>0</v>
      </c>
      <c r="F6" s="78">
        <v>69.4</v>
      </c>
      <c r="G6" s="69">
        <v>162.8</v>
      </c>
      <c r="H6" s="87">
        <v>394.1</v>
      </c>
      <c r="I6" s="85">
        <v>118.6</v>
      </c>
      <c r="J6" s="85">
        <v>35.1</v>
      </c>
      <c r="K6" s="85">
        <v>540</v>
      </c>
      <c r="L6" s="85">
        <v>0</v>
      </c>
      <c r="M6" s="69">
        <f t="shared" si="1"/>
        <v>11.030000000000086</v>
      </c>
      <c r="N6" s="69">
        <v>3827.53</v>
      </c>
      <c r="O6" s="69">
        <v>4000</v>
      </c>
      <c r="P6" s="3">
        <f t="shared" si="2"/>
        <v>0.9568825000000001</v>
      </c>
      <c r="Q6" s="2">
        <v>4328.5</v>
      </c>
      <c r="R6" s="77">
        <v>0</v>
      </c>
      <c r="S6" s="78">
        <v>0</v>
      </c>
      <c r="T6" s="79">
        <v>0</v>
      </c>
      <c r="U6" s="142">
        <v>0</v>
      </c>
      <c r="V6" s="143"/>
      <c r="W6" s="74">
        <f t="shared" si="3"/>
        <v>0</v>
      </c>
    </row>
    <row r="7" spans="1:23" ht="12.75">
      <c r="A7" s="10">
        <v>42984</v>
      </c>
      <c r="B7" s="84">
        <v>3752.2</v>
      </c>
      <c r="C7" s="69">
        <v>10.6</v>
      </c>
      <c r="D7" s="113">
        <v>10.6</v>
      </c>
      <c r="E7" s="113">
        <f t="shared" si="0"/>
        <v>0</v>
      </c>
      <c r="F7" s="69">
        <v>57.8</v>
      </c>
      <c r="G7" s="69">
        <v>3224.4</v>
      </c>
      <c r="H7" s="86">
        <v>157.5</v>
      </c>
      <c r="I7" s="85">
        <v>83.3</v>
      </c>
      <c r="J7" s="85">
        <v>17.2</v>
      </c>
      <c r="K7" s="85">
        <v>0</v>
      </c>
      <c r="L7" s="85">
        <v>0</v>
      </c>
      <c r="M7" s="69">
        <f t="shared" si="1"/>
        <v>25.439999999999603</v>
      </c>
      <c r="N7" s="69">
        <v>7328.44</v>
      </c>
      <c r="O7" s="69">
        <v>6000</v>
      </c>
      <c r="P7" s="3">
        <f t="shared" si="2"/>
        <v>1.2214066666666665</v>
      </c>
      <c r="Q7" s="2">
        <v>4328.5</v>
      </c>
      <c r="R7" s="77">
        <v>0</v>
      </c>
      <c r="S7" s="78">
        <v>0</v>
      </c>
      <c r="T7" s="79">
        <v>0</v>
      </c>
      <c r="U7" s="142">
        <v>0</v>
      </c>
      <c r="V7" s="143"/>
      <c r="W7" s="74">
        <f t="shared" si="3"/>
        <v>0</v>
      </c>
    </row>
    <row r="8" spans="1:23" ht="12.75">
      <c r="A8" s="10">
        <v>42985</v>
      </c>
      <c r="B8" s="69">
        <v>7999.1</v>
      </c>
      <c r="C8" s="80">
        <v>98.1</v>
      </c>
      <c r="D8" s="113">
        <v>98.1</v>
      </c>
      <c r="E8" s="113">
        <f t="shared" si="0"/>
        <v>0</v>
      </c>
      <c r="F8" s="85">
        <v>56.8</v>
      </c>
      <c r="G8" s="85">
        <v>254.7</v>
      </c>
      <c r="H8" s="69">
        <v>441.6</v>
      </c>
      <c r="I8" s="85">
        <v>83.9</v>
      </c>
      <c r="J8" s="85">
        <v>46.8</v>
      </c>
      <c r="K8" s="85">
        <v>0</v>
      </c>
      <c r="L8" s="85">
        <v>0</v>
      </c>
      <c r="M8" s="69">
        <f t="shared" si="1"/>
        <v>13.100000000000065</v>
      </c>
      <c r="N8" s="69">
        <v>8994.1</v>
      </c>
      <c r="O8" s="69">
        <v>7900</v>
      </c>
      <c r="P8" s="3">
        <f t="shared" si="2"/>
        <v>1.138493670886076</v>
      </c>
      <c r="Q8" s="2">
        <v>4328.5</v>
      </c>
      <c r="R8" s="77">
        <v>0</v>
      </c>
      <c r="S8" s="78">
        <v>0</v>
      </c>
      <c r="T8" s="76">
        <v>0</v>
      </c>
      <c r="U8" s="140">
        <v>0</v>
      </c>
      <c r="V8" s="141"/>
      <c r="W8" s="74">
        <f t="shared" si="3"/>
        <v>0</v>
      </c>
    </row>
    <row r="9" spans="1:23" ht="12.75">
      <c r="A9" s="10">
        <v>42986</v>
      </c>
      <c r="B9" s="69">
        <v>2251.4</v>
      </c>
      <c r="C9" s="80">
        <v>3.9</v>
      </c>
      <c r="D9" s="113">
        <v>3.9</v>
      </c>
      <c r="E9" s="113">
        <f>C9-D9</f>
        <v>0</v>
      </c>
      <c r="F9" s="85">
        <v>10.6</v>
      </c>
      <c r="G9" s="89">
        <v>186.5</v>
      </c>
      <c r="H9" s="69">
        <v>330.9</v>
      </c>
      <c r="I9" s="85">
        <v>84.2</v>
      </c>
      <c r="J9" s="85">
        <v>118.7</v>
      </c>
      <c r="K9" s="85">
        <v>0</v>
      </c>
      <c r="L9" s="85">
        <v>0</v>
      </c>
      <c r="M9" s="69">
        <f>N9-B9-C9-F9-G9-H9-I9-J9-K9-L9</f>
        <v>9.299999999999926</v>
      </c>
      <c r="N9" s="69">
        <v>2995.5</v>
      </c>
      <c r="O9" s="69">
        <v>3500</v>
      </c>
      <c r="P9" s="3">
        <f t="shared" si="2"/>
        <v>0.8558571428571429</v>
      </c>
      <c r="Q9" s="2">
        <v>4328.5</v>
      </c>
      <c r="R9" s="77">
        <v>0</v>
      </c>
      <c r="S9" s="78">
        <v>0</v>
      </c>
      <c r="T9" s="76">
        <v>0</v>
      </c>
      <c r="U9" s="140">
        <v>0</v>
      </c>
      <c r="V9" s="141"/>
      <c r="W9" s="74">
        <f t="shared" si="3"/>
        <v>0</v>
      </c>
    </row>
    <row r="10" spans="1:23" ht="12.75">
      <c r="A10" s="10">
        <v>42989</v>
      </c>
      <c r="B10" s="69">
        <v>544.4</v>
      </c>
      <c r="C10" s="80">
        <v>41.8</v>
      </c>
      <c r="D10" s="113">
        <v>41.8</v>
      </c>
      <c r="E10" s="113">
        <f>C10-D10</f>
        <v>0</v>
      </c>
      <c r="F10" s="85">
        <v>14</v>
      </c>
      <c r="G10" s="85">
        <v>119</v>
      </c>
      <c r="H10" s="69">
        <v>414.3</v>
      </c>
      <c r="I10" s="85">
        <v>133.5</v>
      </c>
      <c r="J10" s="85">
        <v>35.4</v>
      </c>
      <c r="K10" s="85">
        <v>0</v>
      </c>
      <c r="L10" s="85">
        <v>0</v>
      </c>
      <c r="M10" s="69">
        <f t="shared" si="1"/>
        <v>12.040000000000113</v>
      </c>
      <c r="N10" s="69">
        <v>1314.44</v>
      </c>
      <c r="O10" s="78">
        <v>1400</v>
      </c>
      <c r="P10" s="3">
        <f t="shared" si="2"/>
        <v>0.9388857142857143</v>
      </c>
      <c r="Q10" s="2">
        <v>4328.5</v>
      </c>
      <c r="R10" s="77">
        <v>0</v>
      </c>
      <c r="S10" s="78">
        <v>0</v>
      </c>
      <c r="T10" s="76">
        <v>20.7</v>
      </c>
      <c r="U10" s="140">
        <v>0</v>
      </c>
      <c r="V10" s="141"/>
      <c r="W10" s="74">
        <f>R10+S10+U10+T10+V10</f>
        <v>20.7</v>
      </c>
    </row>
    <row r="11" spans="1:23" ht="12.75">
      <c r="A11" s="10">
        <v>42990</v>
      </c>
      <c r="B11" s="69">
        <v>567.6</v>
      </c>
      <c r="C11" s="80">
        <v>14.3</v>
      </c>
      <c r="D11" s="113">
        <v>14.3</v>
      </c>
      <c r="E11" s="113">
        <f t="shared" si="0"/>
        <v>0</v>
      </c>
      <c r="F11" s="85">
        <v>36.7</v>
      </c>
      <c r="G11" s="85">
        <v>169.8</v>
      </c>
      <c r="H11" s="69">
        <v>260</v>
      </c>
      <c r="I11" s="85">
        <v>116.4</v>
      </c>
      <c r="J11" s="85">
        <v>5.9</v>
      </c>
      <c r="K11" s="85">
        <v>0</v>
      </c>
      <c r="L11" s="85">
        <v>0</v>
      </c>
      <c r="M11" s="69">
        <f>N11-B11-C11-F11-G11-H11-I11-J11-K11-L11</f>
        <v>8.29999999999996</v>
      </c>
      <c r="N11" s="69">
        <v>1179</v>
      </c>
      <c r="O11" s="69">
        <v>1300</v>
      </c>
      <c r="P11" s="3">
        <f t="shared" si="2"/>
        <v>0.9069230769230769</v>
      </c>
      <c r="Q11" s="2">
        <v>4328.5</v>
      </c>
      <c r="R11" s="75">
        <v>0</v>
      </c>
      <c r="S11" s="69">
        <v>0</v>
      </c>
      <c r="T11" s="76">
        <v>0</v>
      </c>
      <c r="U11" s="140">
        <v>1</v>
      </c>
      <c r="V11" s="141"/>
      <c r="W11" s="74">
        <f t="shared" si="3"/>
        <v>1</v>
      </c>
    </row>
    <row r="12" spans="1:23" ht="12.75">
      <c r="A12" s="10">
        <v>42991</v>
      </c>
      <c r="B12" s="84">
        <v>536.4</v>
      </c>
      <c r="C12" s="80">
        <v>51.5</v>
      </c>
      <c r="D12" s="113">
        <v>51.5</v>
      </c>
      <c r="E12" s="113">
        <f t="shared" si="0"/>
        <v>0</v>
      </c>
      <c r="F12" s="85">
        <v>23.4</v>
      </c>
      <c r="G12" s="85">
        <v>126.9</v>
      </c>
      <c r="H12" s="69">
        <v>760.6</v>
      </c>
      <c r="I12" s="85">
        <v>75.6</v>
      </c>
      <c r="J12" s="85">
        <v>11.5</v>
      </c>
      <c r="K12" s="85">
        <v>0</v>
      </c>
      <c r="L12" s="85">
        <v>0</v>
      </c>
      <c r="M12" s="69">
        <f>N12-B12-C12-F12-G12-H12-I12-J12-K12-L12</f>
        <v>9.80000000000021</v>
      </c>
      <c r="N12" s="69">
        <v>1595.7</v>
      </c>
      <c r="O12" s="69">
        <v>1800</v>
      </c>
      <c r="P12" s="3">
        <f t="shared" si="2"/>
        <v>0.8865000000000001</v>
      </c>
      <c r="Q12" s="2">
        <v>4328.5</v>
      </c>
      <c r="R12" s="75">
        <v>0</v>
      </c>
      <c r="S12" s="69">
        <v>0</v>
      </c>
      <c r="T12" s="76">
        <v>0</v>
      </c>
      <c r="U12" s="140">
        <v>0</v>
      </c>
      <c r="V12" s="141"/>
      <c r="W12" s="74">
        <f t="shared" si="3"/>
        <v>0</v>
      </c>
    </row>
    <row r="13" spans="1:23" ht="12.75">
      <c r="A13" s="10">
        <v>42992</v>
      </c>
      <c r="B13" s="69">
        <v>4635</v>
      </c>
      <c r="C13" s="80">
        <v>128.6</v>
      </c>
      <c r="D13" s="113">
        <v>128.6</v>
      </c>
      <c r="E13" s="113">
        <f t="shared" si="0"/>
        <v>0</v>
      </c>
      <c r="F13" s="85">
        <v>43.7</v>
      </c>
      <c r="G13" s="85">
        <v>373.7</v>
      </c>
      <c r="H13" s="69">
        <v>364.3</v>
      </c>
      <c r="I13" s="85">
        <v>73.5</v>
      </c>
      <c r="J13" s="85">
        <v>5.6</v>
      </c>
      <c r="K13" s="85">
        <v>0</v>
      </c>
      <c r="L13" s="85">
        <v>0</v>
      </c>
      <c r="M13" s="69">
        <f>N13-B13-C13-F13-G13-H13-I13-J13-K13-L13</f>
        <v>9.29999999999975</v>
      </c>
      <c r="N13" s="69">
        <v>5633.7</v>
      </c>
      <c r="O13" s="69">
        <v>7600</v>
      </c>
      <c r="P13" s="3">
        <f t="shared" si="2"/>
        <v>0.7412763157894736</v>
      </c>
      <c r="Q13" s="2">
        <v>4328.5</v>
      </c>
      <c r="R13" s="75">
        <v>241.8</v>
      </c>
      <c r="S13" s="69">
        <v>0</v>
      </c>
      <c r="T13" s="76">
        <v>756.3</v>
      </c>
      <c r="U13" s="140">
        <v>0</v>
      </c>
      <c r="V13" s="141"/>
      <c r="W13" s="74">
        <f t="shared" si="3"/>
        <v>998.0999999999999</v>
      </c>
    </row>
    <row r="14" spans="1:23" ht="12.75">
      <c r="A14" s="10">
        <v>42993</v>
      </c>
      <c r="B14" s="69">
        <v>8774.4</v>
      </c>
      <c r="C14" s="80">
        <v>57.7</v>
      </c>
      <c r="D14" s="113">
        <v>57.7</v>
      </c>
      <c r="E14" s="113">
        <f t="shared" si="0"/>
        <v>0</v>
      </c>
      <c r="F14" s="85">
        <v>53.4</v>
      </c>
      <c r="G14" s="85">
        <v>316.2</v>
      </c>
      <c r="H14" s="69">
        <v>596.6</v>
      </c>
      <c r="I14" s="85">
        <v>12.9</v>
      </c>
      <c r="J14" s="85">
        <v>6.8</v>
      </c>
      <c r="K14" s="85">
        <v>0</v>
      </c>
      <c r="L14" s="85">
        <v>0</v>
      </c>
      <c r="M14" s="69">
        <f t="shared" si="1"/>
        <v>12.940000000000897</v>
      </c>
      <c r="N14" s="69">
        <v>9830.94</v>
      </c>
      <c r="O14" s="69">
        <v>5000</v>
      </c>
      <c r="P14" s="3">
        <f t="shared" si="2"/>
        <v>1.966188</v>
      </c>
      <c r="Q14" s="2">
        <v>4328.5</v>
      </c>
      <c r="R14" s="75">
        <v>0</v>
      </c>
      <c r="S14" s="69">
        <v>0</v>
      </c>
      <c r="T14" s="80">
        <v>0</v>
      </c>
      <c r="U14" s="140">
        <v>0</v>
      </c>
      <c r="V14" s="141"/>
      <c r="W14" s="74">
        <f t="shared" si="3"/>
        <v>0</v>
      </c>
    </row>
    <row r="15" spans="1:23" ht="12.75">
      <c r="A15" s="10">
        <v>42996</v>
      </c>
      <c r="B15" s="69">
        <v>1633.7</v>
      </c>
      <c r="C15" s="69">
        <v>127</v>
      </c>
      <c r="D15" s="113">
        <v>127</v>
      </c>
      <c r="E15" s="113">
        <f t="shared" si="0"/>
        <v>0</v>
      </c>
      <c r="F15" s="88">
        <v>45.3</v>
      </c>
      <c r="G15" s="88">
        <v>325.2</v>
      </c>
      <c r="H15" s="89">
        <v>867.8</v>
      </c>
      <c r="I15" s="88">
        <v>115.7</v>
      </c>
      <c r="J15" s="88">
        <v>9.4</v>
      </c>
      <c r="K15" s="88">
        <v>0</v>
      </c>
      <c r="L15" s="88">
        <v>0</v>
      </c>
      <c r="M15" s="69">
        <f t="shared" si="1"/>
        <v>10.800000000000088</v>
      </c>
      <c r="N15" s="69">
        <v>3134.9</v>
      </c>
      <c r="O15" s="78">
        <v>4800</v>
      </c>
      <c r="P15" s="3">
        <f>N15/O15</f>
        <v>0.6531041666666667</v>
      </c>
      <c r="Q15" s="2">
        <v>4328.5</v>
      </c>
      <c r="R15" s="75">
        <v>2.7</v>
      </c>
      <c r="S15" s="69">
        <v>0</v>
      </c>
      <c r="T15" s="80">
        <v>0</v>
      </c>
      <c r="U15" s="140">
        <v>0</v>
      </c>
      <c r="V15" s="141"/>
      <c r="W15" s="74">
        <f t="shared" si="3"/>
        <v>2.7</v>
      </c>
    </row>
    <row r="16" spans="1:23" ht="12.75">
      <c r="A16" s="10">
        <v>42997</v>
      </c>
      <c r="B16" s="69">
        <v>1901.8</v>
      </c>
      <c r="C16" s="80">
        <v>49.3</v>
      </c>
      <c r="D16" s="113">
        <v>49.3</v>
      </c>
      <c r="E16" s="113">
        <f t="shared" si="0"/>
        <v>0</v>
      </c>
      <c r="F16" s="85">
        <v>63.3</v>
      </c>
      <c r="G16" s="85">
        <v>532.6</v>
      </c>
      <c r="H16" s="69">
        <v>724.2</v>
      </c>
      <c r="I16" s="85">
        <v>156</v>
      </c>
      <c r="J16" s="85">
        <v>11.1</v>
      </c>
      <c r="K16" s="85">
        <v>0</v>
      </c>
      <c r="L16" s="85">
        <v>0</v>
      </c>
      <c r="M16" s="69">
        <f t="shared" si="1"/>
        <v>8.00000000000025</v>
      </c>
      <c r="N16" s="69">
        <v>3446.3</v>
      </c>
      <c r="O16" s="78">
        <v>4500</v>
      </c>
      <c r="P16" s="3">
        <f t="shared" si="2"/>
        <v>0.7658444444444444</v>
      </c>
      <c r="Q16" s="2">
        <v>4328.5</v>
      </c>
      <c r="R16" s="75">
        <v>0</v>
      </c>
      <c r="S16" s="69">
        <v>0</v>
      </c>
      <c r="T16" s="80">
        <v>0</v>
      </c>
      <c r="U16" s="140">
        <v>0</v>
      </c>
      <c r="V16" s="141"/>
      <c r="W16" s="74">
        <f t="shared" si="3"/>
        <v>0</v>
      </c>
    </row>
    <row r="17" spans="1:23" ht="12.75">
      <c r="A17" s="10">
        <v>42998</v>
      </c>
      <c r="B17" s="69">
        <v>3559.9</v>
      </c>
      <c r="C17" s="80">
        <v>21.8</v>
      </c>
      <c r="D17" s="113">
        <v>21.8</v>
      </c>
      <c r="E17" s="113">
        <f t="shared" si="0"/>
        <v>0</v>
      </c>
      <c r="F17" s="85">
        <v>23</v>
      </c>
      <c r="G17" s="85">
        <v>541.8</v>
      </c>
      <c r="H17" s="69">
        <v>345.2</v>
      </c>
      <c r="I17" s="85">
        <v>51.3</v>
      </c>
      <c r="J17" s="85">
        <v>0.7</v>
      </c>
      <c r="K17" s="85">
        <v>0</v>
      </c>
      <c r="L17" s="85">
        <v>0</v>
      </c>
      <c r="M17" s="69">
        <f t="shared" si="1"/>
        <v>20.999999999999833</v>
      </c>
      <c r="N17" s="69">
        <v>4564.7</v>
      </c>
      <c r="O17" s="69">
        <v>4400</v>
      </c>
      <c r="P17" s="3">
        <f t="shared" si="2"/>
        <v>1.037431818181818</v>
      </c>
      <c r="Q17" s="2">
        <v>4328.5</v>
      </c>
      <c r="R17" s="75">
        <v>0</v>
      </c>
      <c r="S17" s="69">
        <v>0</v>
      </c>
      <c r="T17" s="80">
        <v>0</v>
      </c>
      <c r="U17" s="140">
        <v>0</v>
      </c>
      <c r="V17" s="141"/>
      <c r="W17" s="74">
        <f t="shared" si="3"/>
        <v>0</v>
      </c>
    </row>
    <row r="18" spans="1:23" ht="12.75">
      <c r="A18" s="10">
        <v>42999</v>
      </c>
      <c r="B18" s="69">
        <v>2085.5</v>
      </c>
      <c r="C18" s="80">
        <v>68.4</v>
      </c>
      <c r="D18" s="113">
        <v>68.4</v>
      </c>
      <c r="E18" s="113">
        <f t="shared" si="0"/>
        <v>0</v>
      </c>
      <c r="F18" s="85">
        <v>34</v>
      </c>
      <c r="G18" s="85">
        <v>254.4</v>
      </c>
      <c r="H18" s="69">
        <v>163.8</v>
      </c>
      <c r="I18" s="85">
        <v>123.6</v>
      </c>
      <c r="J18" s="85">
        <v>5.4</v>
      </c>
      <c r="K18" s="85">
        <v>0</v>
      </c>
      <c r="L18" s="85">
        <v>0</v>
      </c>
      <c r="M18" s="69">
        <f t="shared" si="1"/>
        <v>65.70000000000022</v>
      </c>
      <c r="N18" s="69">
        <v>2800.8</v>
      </c>
      <c r="O18" s="69">
        <v>5500</v>
      </c>
      <c r="P18" s="3">
        <f>N18/O18</f>
        <v>0.5092363636363637</v>
      </c>
      <c r="Q18" s="2">
        <v>4328.5</v>
      </c>
      <c r="R18" s="75">
        <v>0</v>
      </c>
      <c r="S18" s="69">
        <v>0</v>
      </c>
      <c r="T18" s="76">
        <v>0</v>
      </c>
      <c r="U18" s="140">
        <v>0</v>
      </c>
      <c r="V18" s="141"/>
      <c r="W18" s="74">
        <f t="shared" si="3"/>
        <v>0</v>
      </c>
    </row>
    <row r="19" spans="1:23" ht="12.75">
      <c r="A19" s="10">
        <v>43000</v>
      </c>
      <c r="B19" s="69">
        <v>3862.3</v>
      </c>
      <c r="C19" s="80">
        <v>126.1</v>
      </c>
      <c r="D19" s="113">
        <v>126.1</v>
      </c>
      <c r="E19" s="113">
        <f t="shared" si="0"/>
        <v>0</v>
      </c>
      <c r="F19" s="85">
        <v>59.95</v>
      </c>
      <c r="G19" s="85">
        <v>770.5</v>
      </c>
      <c r="H19" s="69">
        <v>166.6</v>
      </c>
      <c r="I19" s="85">
        <v>55.9</v>
      </c>
      <c r="J19" s="85">
        <v>5.3</v>
      </c>
      <c r="K19" s="85">
        <v>0</v>
      </c>
      <c r="L19" s="85">
        <v>0</v>
      </c>
      <c r="M19" s="69">
        <f>N19-B19-C19-F19-G19-H19-I19-J19-K19-L19</f>
        <v>22.249999999999506</v>
      </c>
      <c r="N19" s="69">
        <v>5068.9</v>
      </c>
      <c r="O19" s="69">
        <v>5800</v>
      </c>
      <c r="P19" s="3">
        <f>N19/O19</f>
        <v>0.8739482758620689</v>
      </c>
      <c r="Q19" s="2">
        <v>4328.5</v>
      </c>
      <c r="R19" s="75">
        <v>0</v>
      </c>
      <c r="S19" s="69">
        <v>0</v>
      </c>
      <c r="T19" s="76">
        <v>949.85</v>
      </c>
      <c r="U19" s="140">
        <v>0</v>
      </c>
      <c r="V19" s="141"/>
      <c r="W19" s="74">
        <f t="shared" si="3"/>
        <v>949.85</v>
      </c>
    </row>
    <row r="20" spans="1:23" ht="12.75">
      <c r="A20" s="10">
        <v>43003</v>
      </c>
      <c r="B20" s="69"/>
      <c r="C20" s="80"/>
      <c r="D20" s="113"/>
      <c r="E20" s="113">
        <f t="shared" si="0"/>
        <v>0</v>
      </c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4800</v>
      </c>
      <c r="P20" s="3">
        <f>N20/O20</f>
        <v>0</v>
      </c>
      <c r="Q20" s="2">
        <v>4328.5</v>
      </c>
      <c r="R20" s="75"/>
      <c r="S20" s="69"/>
      <c r="T20" s="76"/>
      <c r="U20" s="140"/>
      <c r="V20" s="141"/>
      <c r="W20" s="74">
        <f t="shared" si="3"/>
        <v>0</v>
      </c>
    </row>
    <row r="21" spans="1:23" ht="12.75">
      <c r="A21" s="10">
        <v>43004</v>
      </c>
      <c r="B21" s="69"/>
      <c r="C21" s="80"/>
      <c r="D21" s="113"/>
      <c r="E21" s="113">
        <f t="shared" si="0"/>
        <v>0</v>
      </c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4800</v>
      </c>
      <c r="P21" s="3">
        <f t="shared" si="2"/>
        <v>0</v>
      </c>
      <c r="Q21" s="2">
        <v>4328.5</v>
      </c>
      <c r="R21" s="81"/>
      <c r="S21" s="80"/>
      <c r="T21" s="76"/>
      <c r="U21" s="140"/>
      <c r="V21" s="141"/>
      <c r="W21" s="74">
        <f t="shared" si="3"/>
        <v>0</v>
      </c>
    </row>
    <row r="22" spans="1:23" ht="12.75">
      <c r="A22" s="10">
        <v>43005</v>
      </c>
      <c r="B22" s="69"/>
      <c r="C22" s="80"/>
      <c r="D22" s="113"/>
      <c r="E22" s="113">
        <f t="shared" si="0"/>
        <v>0</v>
      </c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4500</v>
      </c>
      <c r="P22" s="3">
        <f>N22/O22</f>
        <v>0</v>
      </c>
      <c r="Q22" s="2">
        <v>4328.5</v>
      </c>
      <c r="R22" s="81"/>
      <c r="S22" s="80"/>
      <c r="T22" s="76"/>
      <c r="U22" s="140"/>
      <c r="V22" s="141"/>
      <c r="W22" s="74">
        <f t="shared" si="3"/>
        <v>0</v>
      </c>
    </row>
    <row r="23" spans="1:23" ht="12.75">
      <c r="A23" s="10">
        <v>43006</v>
      </c>
      <c r="B23" s="69"/>
      <c r="C23" s="80"/>
      <c r="D23" s="113"/>
      <c r="E23" s="113">
        <f t="shared" si="0"/>
        <v>0</v>
      </c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6500</v>
      </c>
      <c r="P23" s="3">
        <f>N23/O23</f>
        <v>0</v>
      </c>
      <c r="Q23" s="2">
        <v>4328.5</v>
      </c>
      <c r="R23" s="81"/>
      <c r="S23" s="80"/>
      <c r="T23" s="76"/>
      <c r="U23" s="140"/>
      <c r="V23" s="141"/>
      <c r="W23" s="74">
        <f t="shared" si="3"/>
        <v>0</v>
      </c>
    </row>
    <row r="24" spans="1:23" ht="13.5" thickBot="1">
      <c r="A24" s="10">
        <v>43007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13893.4</f>
        <v>13893.4</v>
      </c>
      <c r="P24" s="3">
        <f t="shared" si="2"/>
        <v>0</v>
      </c>
      <c r="Q24" s="2">
        <v>4328.5</v>
      </c>
      <c r="R24" s="81"/>
      <c r="S24" s="80"/>
      <c r="T24" s="76"/>
      <c r="U24" s="140"/>
      <c r="V24" s="14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N25">SUM(B4:B24)</f>
        <v>48367.30000000001</v>
      </c>
      <c r="C25" s="92">
        <f t="shared" si="4"/>
        <v>818.5999999999999</v>
      </c>
      <c r="D25" s="115">
        <f t="shared" si="4"/>
        <v>818.5999999999999</v>
      </c>
      <c r="E25" s="115">
        <f t="shared" si="4"/>
        <v>0</v>
      </c>
      <c r="F25" s="92">
        <f t="shared" si="4"/>
        <v>638.75</v>
      </c>
      <c r="G25" s="92">
        <f t="shared" si="4"/>
        <v>7684.099999999999</v>
      </c>
      <c r="H25" s="92">
        <f t="shared" si="4"/>
        <v>6676.6</v>
      </c>
      <c r="I25" s="92">
        <f t="shared" si="4"/>
        <v>1456.9</v>
      </c>
      <c r="J25" s="92">
        <f t="shared" si="4"/>
        <v>378.4</v>
      </c>
      <c r="K25" s="92">
        <f t="shared" si="4"/>
        <v>540</v>
      </c>
      <c r="L25" s="92">
        <f t="shared" si="4"/>
        <v>2426.9</v>
      </c>
      <c r="M25" s="91">
        <f t="shared" si="4"/>
        <v>268.7000000000002</v>
      </c>
      <c r="N25" s="91">
        <f t="shared" si="4"/>
        <v>69256.25</v>
      </c>
      <c r="O25" s="91">
        <f>SUM(O4:O24)-1</f>
        <v>105792.4</v>
      </c>
      <c r="P25" s="93">
        <f>N25/O25</f>
        <v>0.6546429611200805</v>
      </c>
      <c r="Q25" s="2"/>
      <c r="R25" s="82">
        <f>SUM(R4:R24)</f>
        <v>244.5</v>
      </c>
      <c r="S25" s="82">
        <f>SUM(S4:S24)</f>
        <v>0</v>
      </c>
      <c r="T25" s="82">
        <f>SUM(T4:T24)</f>
        <v>2145.45</v>
      </c>
      <c r="U25" s="146">
        <f>SUM(U4:U24)</f>
        <v>1</v>
      </c>
      <c r="V25" s="147"/>
      <c r="W25" s="82">
        <f>R25+S25+U25+T25+V25</f>
        <v>2390.95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33</v>
      </c>
      <c r="S28" s="144"/>
      <c r="T28" s="144"/>
      <c r="U28" s="144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 t="s">
        <v>29</v>
      </c>
      <c r="S29" s="148"/>
      <c r="T29" s="148"/>
      <c r="U29" s="14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9">
        <v>43003</v>
      </c>
      <c r="S30" s="152">
        <v>949.8231999999999</v>
      </c>
      <c r="T30" s="152"/>
      <c r="U30" s="152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50"/>
      <c r="S31" s="152"/>
      <c r="T31" s="152"/>
      <c r="U31" s="152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53" t="s">
        <v>45</v>
      </c>
      <c r="T33" s="154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55" t="s">
        <v>40</v>
      </c>
      <c r="T34" s="155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4" t="s">
        <v>30</v>
      </c>
      <c r="S38" s="144"/>
      <c r="T38" s="144"/>
      <c r="U38" s="144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5" t="s">
        <v>31</v>
      </c>
      <c r="S39" s="145"/>
      <c r="T39" s="145"/>
      <c r="U39" s="145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>
        <v>43003</v>
      </c>
      <c r="S40" s="151">
        <v>36843.71952999995</v>
      </c>
      <c r="T40" s="151"/>
      <c r="U40" s="151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50"/>
      <c r="S41" s="151"/>
      <c r="T41" s="151"/>
      <c r="U41" s="151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29:U29"/>
    <mergeCell ref="R30:R31"/>
    <mergeCell ref="S30:U31"/>
    <mergeCell ref="U25:V25"/>
    <mergeCell ref="R28:U28"/>
    <mergeCell ref="S33:T33"/>
    <mergeCell ref="S34:T34"/>
    <mergeCell ref="U19:V19"/>
    <mergeCell ref="R38:U38"/>
    <mergeCell ref="U12:V12"/>
    <mergeCell ref="U13:V13"/>
    <mergeCell ref="U14:V14"/>
    <mergeCell ref="U15:V15"/>
    <mergeCell ref="U16:V16"/>
    <mergeCell ref="U23:V23"/>
    <mergeCell ref="U8:V8"/>
    <mergeCell ref="U9:V9"/>
    <mergeCell ref="U10:V10"/>
    <mergeCell ref="R39:U39"/>
    <mergeCell ref="U20:V20"/>
    <mergeCell ref="U21:V21"/>
    <mergeCell ref="U22:V22"/>
    <mergeCell ref="U24:V24"/>
    <mergeCell ref="U17:V17"/>
    <mergeCell ref="U18:V18"/>
    <mergeCell ref="U11:V11"/>
    <mergeCell ref="A1:P1"/>
    <mergeCell ref="R1:W1"/>
    <mergeCell ref="A2:P2"/>
    <mergeCell ref="R2:W2"/>
    <mergeCell ref="U3:V3"/>
    <mergeCell ref="U4:V4"/>
    <mergeCell ref="U5:V5"/>
    <mergeCell ref="U6:V6"/>
    <mergeCell ref="U7:V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2017-09-25T08:07:44Z</dcterms:modified>
  <cp:category/>
  <cp:version/>
  <cp:contentType/>
  <cp:contentStatus/>
</cp:coreProperties>
</file>